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F District Support\SF Audit\$$$InternalAuditDepartment\CARES Act\ARPA (ESSER III)\MOEquity\FY23 High Need - High Poverty\"/>
    </mc:Choice>
  </mc:AlternateContent>
  <xr:revisionPtr revIDLastSave="0" documentId="8_{BF12AB8D-DDD2-4836-BA44-F2411B86496D}" xr6:coauthVersionLast="47" xr6:coauthVersionMax="47" xr10:uidLastSave="{00000000-0000-0000-0000-000000000000}"/>
  <bookViews>
    <workbookView xWindow="-24120" yWindow="915" windowWidth="24240" windowHeight="13140" xr2:uid="{0DCECE32-4935-4388-889B-B1A228796572}"/>
  </bookViews>
  <sheets>
    <sheet name="FY23 High Need - High Poverty" sheetId="2" r:id="rId1"/>
    <sheet name="FY23 MOEquity applicable" sheetId="3" r:id="rId2"/>
    <sheet name="Alaska High Poverty Schools" sheetId="6" r:id="rId3"/>
  </sheets>
  <definedNames>
    <definedName name="_xlnm._FilterDatabase" localSheetId="0" hidden="1">'FY23 High Need - High Poverty'!$A$5:$AG$5</definedName>
    <definedName name="_xlnm.Print_Area" localSheetId="2">'Alaska High Poverty Schools'!$A$1:$G$397</definedName>
    <definedName name="_xlnm.Print_Area" localSheetId="0">'FY23 High Need - High Poverty'!$A$1:$AG$63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8" i="2" l="1"/>
  <c r="S51" i="2"/>
  <c r="S50" i="2"/>
  <c r="S36" i="2"/>
  <c r="S33" i="2"/>
  <c r="S30" i="2"/>
  <c r="S29" i="2"/>
  <c r="S14" i="2"/>
  <c r="S13" i="2"/>
  <c r="S12" i="2"/>
  <c r="S8" i="2"/>
  <c r="S6" i="2"/>
  <c r="P60" i="2" l="1"/>
  <c r="P6" i="2"/>
  <c r="T7" i="2" l="1"/>
  <c r="AB7" i="2" s="1"/>
  <c r="T8" i="2"/>
  <c r="AB8" i="2" s="1"/>
  <c r="T9" i="2"/>
  <c r="AB9" i="2" s="1"/>
  <c r="T10" i="2"/>
  <c r="AB10" i="2" s="1"/>
  <c r="T11" i="2"/>
  <c r="AB11" i="2" s="1"/>
  <c r="T12" i="2"/>
  <c r="AB12" i="2" s="1"/>
  <c r="T13" i="2"/>
  <c r="AB13" i="2" s="1"/>
  <c r="T14" i="2"/>
  <c r="AB14" i="2" s="1"/>
  <c r="T15" i="2"/>
  <c r="AB15" i="2" s="1"/>
  <c r="T16" i="2"/>
  <c r="AB16" i="2" s="1"/>
  <c r="T17" i="2"/>
  <c r="AB17" i="2" s="1"/>
  <c r="T18" i="2"/>
  <c r="AB18" i="2" s="1"/>
  <c r="T19" i="2"/>
  <c r="AB19" i="2" s="1"/>
  <c r="T20" i="2"/>
  <c r="AB20" i="2" s="1"/>
  <c r="T21" i="2"/>
  <c r="AB21" i="2" s="1"/>
  <c r="T22" i="2"/>
  <c r="AB22" i="2" s="1"/>
  <c r="T23" i="2"/>
  <c r="AB23" i="2" s="1"/>
  <c r="T24" i="2"/>
  <c r="AB24" i="2" s="1"/>
  <c r="T25" i="2"/>
  <c r="AB25" i="2" s="1"/>
  <c r="T26" i="2"/>
  <c r="AB26" i="2" s="1"/>
  <c r="T27" i="2"/>
  <c r="AB27" i="2" s="1"/>
  <c r="T28" i="2"/>
  <c r="AB28" i="2" s="1"/>
  <c r="T29" i="2"/>
  <c r="AB29" i="2" s="1"/>
  <c r="T30" i="2"/>
  <c r="AB30" i="2" s="1"/>
  <c r="T31" i="2"/>
  <c r="AB31" i="2" s="1"/>
  <c r="T32" i="2"/>
  <c r="AB32" i="2" s="1"/>
  <c r="T33" i="2"/>
  <c r="AB33" i="2" s="1"/>
  <c r="T34" i="2"/>
  <c r="AB34" i="2" s="1"/>
  <c r="T35" i="2"/>
  <c r="AB35" i="2" s="1"/>
  <c r="T36" i="2"/>
  <c r="AB36" i="2" s="1"/>
  <c r="T37" i="2"/>
  <c r="AB37" i="2" s="1"/>
  <c r="T38" i="2"/>
  <c r="AB38" i="2" s="1"/>
  <c r="T39" i="2"/>
  <c r="AB39" i="2" s="1"/>
  <c r="T40" i="2"/>
  <c r="AB40" i="2" s="1"/>
  <c r="T41" i="2"/>
  <c r="AB41" i="2" s="1"/>
  <c r="T42" i="2"/>
  <c r="AB42" i="2" s="1"/>
  <c r="T43" i="2"/>
  <c r="AB43" i="2" s="1"/>
  <c r="T44" i="2"/>
  <c r="AB44" i="2" s="1"/>
  <c r="T45" i="2"/>
  <c r="AB45" i="2" s="1"/>
  <c r="T46" i="2"/>
  <c r="AB46" i="2" s="1"/>
  <c r="T47" i="2"/>
  <c r="AB47" i="2" s="1"/>
  <c r="T48" i="2"/>
  <c r="AB48" i="2" s="1"/>
  <c r="T49" i="2"/>
  <c r="AB49" i="2" s="1"/>
  <c r="T50" i="2"/>
  <c r="AB50" i="2" s="1"/>
  <c r="T51" i="2"/>
  <c r="AB51" i="2" s="1"/>
  <c r="T52" i="2"/>
  <c r="AB52" i="2" s="1"/>
  <c r="T53" i="2"/>
  <c r="AB53" i="2" s="1"/>
  <c r="T54" i="2"/>
  <c r="AB54" i="2" s="1"/>
  <c r="T55" i="2"/>
  <c r="AB55" i="2" s="1"/>
  <c r="T56" i="2"/>
  <c r="AB56" i="2" s="1"/>
  <c r="T57" i="2"/>
  <c r="AB57" i="2" s="1"/>
  <c r="T58" i="2"/>
  <c r="AB58" i="2" s="1"/>
  <c r="T59" i="2"/>
  <c r="AB59" i="2" s="1"/>
  <c r="T6" i="2"/>
  <c r="Q60" i="2"/>
  <c r="R60" i="2"/>
  <c r="U60" i="2"/>
  <c r="V60" i="2"/>
  <c r="W60" i="2"/>
  <c r="X60" i="2"/>
  <c r="S60" i="2"/>
  <c r="N60" i="2"/>
  <c r="O60" i="2"/>
  <c r="J60" i="2"/>
  <c r="I60" i="2"/>
  <c r="L60" i="2"/>
  <c r="Z60" i="2" s="1"/>
  <c r="M60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AB6" i="2" l="1"/>
  <c r="T60" i="2"/>
  <c r="AB60" i="2" s="1"/>
  <c r="AF53" i="2"/>
  <c r="AF29" i="2"/>
  <c r="AF21" i="2"/>
  <c r="AE52" i="2"/>
  <c r="AE44" i="2"/>
  <c r="AE12" i="2"/>
  <c r="AE43" i="2"/>
  <c r="AE35" i="2"/>
  <c r="AE48" i="2"/>
  <c r="AE40" i="2"/>
  <c r="AE32" i="2"/>
  <c r="AE26" i="2"/>
  <c r="AE49" i="2"/>
  <c r="AE33" i="2"/>
  <c r="AE25" i="2"/>
  <c r="AE17" i="2"/>
  <c r="AE39" i="2"/>
  <c r="AE23" i="2"/>
  <c r="AE15" i="2"/>
  <c r="AE7" i="2"/>
  <c r="AF57" i="2"/>
  <c r="AF25" i="2"/>
  <c r="AF56" i="2"/>
  <c r="AF48" i="2"/>
  <c r="AF47" i="2"/>
  <c r="AF39" i="2"/>
  <c r="AG53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AA59" i="2"/>
  <c r="K59" i="2"/>
  <c r="AA58" i="2"/>
  <c r="K58" i="2"/>
  <c r="Y58" i="2" s="1"/>
  <c r="AF58" i="2" s="1"/>
  <c r="AA57" i="2"/>
  <c r="AE57" i="2" s="1"/>
  <c r="K57" i="2"/>
  <c r="Y57" i="2" s="1"/>
  <c r="AA56" i="2"/>
  <c r="AE56" i="2" s="1"/>
  <c r="K56" i="2"/>
  <c r="Y56" i="2" s="1"/>
  <c r="AA55" i="2"/>
  <c r="K55" i="2"/>
  <c r="Y55" i="2" s="1"/>
  <c r="AF55" i="2" s="1"/>
  <c r="AA54" i="2"/>
  <c r="K54" i="2"/>
  <c r="Y54" i="2" s="1"/>
  <c r="AF54" i="2" s="1"/>
  <c r="AA53" i="2"/>
  <c r="K53" i="2"/>
  <c r="Y53" i="2" s="1"/>
  <c r="AA52" i="2"/>
  <c r="K52" i="2"/>
  <c r="Y52" i="2" s="1"/>
  <c r="AF52" i="2" s="1"/>
  <c r="AA51" i="2"/>
  <c r="AE51" i="2" s="1"/>
  <c r="K51" i="2"/>
  <c r="Y51" i="2" s="1"/>
  <c r="AF51" i="2" s="1"/>
  <c r="AA50" i="2"/>
  <c r="K50" i="2"/>
  <c r="Y50" i="2" s="1"/>
  <c r="AF50" i="2" s="1"/>
  <c r="AA49" i="2"/>
  <c r="K49" i="2"/>
  <c r="Y49" i="2" s="1"/>
  <c r="AF49" i="2" s="1"/>
  <c r="AA48" i="2"/>
  <c r="K48" i="2"/>
  <c r="Y48" i="2" s="1"/>
  <c r="AA47" i="2"/>
  <c r="K47" i="2"/>
  <c r="Y47" i="2" s="1"/>
  <c r="AA46" i="2"/>
  <c r="K46" i="2"/>
  <c r="Y46" i="2" s="1"/>
  <c r="AF46" i="2" s="1"/>
  <c r="AA45" i="2"/>
  <c r="K45" i="2"/>
  <c r="Y45" i="2" s="1"/>
  <c r="AF45" i="2" s="1"/>
  <c r="AA44" i="2"/>
  <c r="K44" i="2"/>
  <c r="Y44" i="2" s="1"/>
  <c r="AF44" i="2" s="1"/>
  <c r="AA43" i="2"/>
  <c r="K43" i="2"/>
  <c r="Y43" i="2" s="1"/>
  <c r="AF43" i="2" s="1"/>
  <c r="AA42" i="2"/>
  <c r="AE42" i="2" s="1"/>
  <c r="K42" i="2"/>
  <c r="Y42" i="2" s="1"/>
  <c r="AF42" i="2" s="1"/>
  <c r="AA41" i="2"/>
  <c r="AE41" i="2" s="1"/>
  <c r="K41" i="2"/>
  <c r="Y41" i="2" s="1"/>
  <c r="AF41" i="2" s="1"/>
  <c r="AA40" i="2"/>
  <c r="K40" i="2"/>
  <c r="Y40" i="2" s="1"/>
  <c r="AF40" i="2" s="1"/>
  <c r="AA39" i="2"/>
  <c r="K39" i="2"/>
  <c r="Y39" i="2" s="1"/>
  <c r="AA38" i="2"/>
  <c r="K38" i="2"/>
  <c r="Y38" i="2" s="1"/>
  <c r="AF38" i="2" s="1"/>
  <c r="AA37" i="2"/>
  <c r="K37" i="2"/>
  <c r="Y37" i="2" s="1"/>
  <c r="AF37" i="2" s="1"/>
  <c r="P36" i="2"/>
  <c r="AA36" i="2" s="1"/>
  <c r="K36" i="2"/>
  <c r="Y36" i="2" s="1"/>
  <c r="AF36" i="2" s="1"/>
  <c r="P35" i="2"/>
  <c r="AA35" i="2" s="1"/>
  <c r="K35" i="2"/>
  <c r="Y35" i="2" s="1"/>
  <c r="AF35" i="2" s="1"/>
  <c r="P34" i="2"/>
  <c r="AA34" i="2" s="1"/>
  <c r="K34" i="2"/>
  <c r="Y34" i="2" s="1"/>
  <c r="AF34" i="2" s="1"/>
  <c r="P33" i="2"/>
  <c r="AA33" i="2" s="1"/>
  <c r="K33" i="2"/>
  <c r="Y33" i="2" s="1"/>
  <c r="AF33" i="2" s="1"/>
  <c r="P32" i="2"/>
  <c r="AA32" i="2" s="1"/>
  <c r="K32" i="2"/>
  <c r="Y32" i="2" s="1"/>
  <c r="AF32" i="2" s="1"/>
  <c r="P31" i="2"/>
  <c r="AA31" i="2" s="1"/>
  <c r="K31" i="2"/>
  <c r="Y31" i="2" s="1"/>
  <c r="AF31" i="2" s="1"/>
  <c r="P30" i="2"/>
  <c r="AA30" i="2" s="1"/>
  <c r="K30" i="2"/>
  <c r="Y30" i="2" s="1"/>
  <c r="AF30" i="2" s="1"/>
  <c r="P29" i="2"/>
  <c r="AA29" i="2" s="1"/>
  <c r="K29" i="2"/>
  <c r="Y29" i="2" s="1"/>
  <c r="P28" i="2"/>
  <c r="AA28" i="2" s="1"/>
  <c r="K28" i="2"/>
  <c r="Y28" i="2" s="1"/>
  <c r="AF28" i="2" s="1"/>
  <c r="P27" i="2"/>
  <c r="AA27" i="2" s="1"/>
  <c r="K27" i="2"/>
  <c r="Y27" i="2" s="1"/>
  <c r="AF27" i="2" s="1"/>
  <c r="P26" i="2"/>
  <c r="AA26" i="2" s="1"/>
  <c r="K26" i="2"/>
  <c r="Y26" i="2" s="1"/>
  <c r="AF26" i="2" s="1"/>
  <c r="P25" i="2"/>
  <c r="AA25" i="2" s="1"/>
  <c r="K25" i="2"/>
  <c r="Y25" i="2" s="1"/>
  <c r="P24" i="2"/>
  <c r="AA24" i="2" s="1"/>
  <c r="K24" i="2"/>
  <c r="Y24" i="2" s="1"/>
  <c r="AF24" i="2" s="1"/>
  <c r="P23" i="2"/>
  <c r="AA23" i="2" s="1"/>
  <c r="K23" i="2"/>
  <c r="Y23" i="2" s="1"/>
  <c r="AF23" i="2" s="1"/>
  <c r="P22" i="2"/>
  <c r="AA22" i="2" s="1"/>
  <c r="K22" i="2"/>
  <c r="Y22" i="2" s="1"/>
  <c r="AF22" i="2" s="1"/>
  <c r="P21" i="2"/>
  <c r="AA21" i="2" s="1"/>
  <c r="K21" i="2"/>
  <c r="Y21" i="2" s="1"/>
  <c r="P20" i="2"/>
  <c r="AA20" i="2" s="1"/>
  <c r="K20" i="2"/>
  <c r="Y20" i="2" s="1"/>
  <c r="AF20" i="2" s="1"/>
  <c r="P19" i="2"/>
  <c r="AA19" i="2" s="1"/>
  <c r="K19" i="2"/>
  <c r="Y19" i="2" s="1"/>
  <c r="AF19" i="2" s="1"/>
  <c r="P18" i="2"/>
  <c r="AA18" i="2" s="1"/>
  <c r="K18" i="2"/>
  <c r="Y18" i="2" s="1"/>
  <c r="AF18" i="2" s="1"/>
  <c r="P17" i="2"/>
  <c r="AA17" i="2" s="1"/>
  <c r="K17" i="2"/>
  <c r="Y17" i="2" s="1"/>
  <c r="AF17" i="2" s="1"/>
  <c r="P16" i="2"/>
  <c r="AA16" i="2" s="1"/>
  <c r="K16" i="2"/>
  <c r="Y16" i="2" s="1"/>
  <c r="AF16" i="2" s="1"/>
  <c r="P15" i="2"/>
  <c r="AA15" i="2" s="1"/>
  <c r="K15" i="2"/>
  <c r="Y15" i="2" s="1"/>
  <c r="AF15" i="2" s="1"/>
  <c r="P14" i="2"/>
  <c r="AA14" i="2" s="1"/>
  <c r="K14" i="2"/>
  <c r="Y14" i="2" s="1"/>
  <c r="AF14" i="2" s="1"/>
  <c r="P13" i="2"/>
  <c r="AA13" i="2" s="1"/>
  <c r="K13" i="2"/>
  <c r="Y13" i="2" s="1"/>
  <c r="AF13" i="2" s="1"/>
  <c r="P12" i="2"/>
  <c r="AA12" i="2" s="1"/>
  <c r="K12" i="2"/>
  <c r="Y12" i="2" s="1"/>
  <c r="AF12" i="2" s="1"/>
  <c r="P11" i="2"/>
  <c r="AA11" i="2" s="1"/>
  <c r="K11" i="2"/>
  <c r="Y11" i="2" s="1"/>
  <c r="AF11" i="2" s="1"/>
  <c r="P10" i="2"/>
  <c r="AA10" i="2" s="1"/>
  <c r="AE10" i="2" s="1"/>
  <c r="K10" i="2"/>
  <c r="Y10" i="2" s="1"/>
  <c r="AF10" i="2" s="1"/>
  <c r="P9" i="2"/>
  <c r="AA9" i="2" s="1"/>
  <c r="K9" i="2"/>
  <c r="Y9" i="2" s="1"/>
  <c r="AF9" i="2" s="1"/>
  <c r="P8" i="2"/>
  <c r="AA8" i="2" s="1"/>
  <c r="K8" i="2"/>
  <c r="Y8" i="2" s="1"/>
  <c r="AF8" i="2" s="1"/>
  <c r="P7" i="2"/>
  <c r="AA7" i="2" s="1"/>
  <c r="K7" i="2"/>
  <c r="Y7" i="2" s="1"/>
  <c r="AF7" i="2" s="1"/>
  <c r="AA6" i="2"/>
  <c r="AE6" i="2" s="1"/>
  <c r="K6" i="2"/>
  <c r="AD22" i="2" l="1"/>
  <c r="AC22" i="2"/>
  <c r="AC50" i="2"/>
  <c r="AD50" i="2"/>
  <c r="AC7" i="2"/>
  <c r="AD7" i="2"/>
  <c r="AD11" i="2"/>
  <c r="AC11" i="2"/>
  <c r="AC15" i="2"/>
  <c r="AD15" i="2"/>
  <c r="AD19" i="2"/>
  <c r="AC19" i="2"/>
  <c r="AC23" i="2"/>
  <c r="AD23" i="2"/>
  <c r="AD27" i="2"/>
  <c r="AC27" i="2"/>
  <c r="AC31" i="2"/>
  <c r="AD31" i="2"/>
  <c r="AD35" i="2"/>
  <c r="AC35" i="2"/>
  <c r="AC39" i="2"/>
  <c r="AD39" i="2"/>
  <c r="AD43" i="2"/>
  <c r="AC43" i="2"/>
  <c r="AC47" i="2"/>
  <c r="AD47" i="2"/>
  <c r="AD51" i="2"/>
  <c r="AC51" i="2"/>
  <c r="AC55" i="2"/>
  <c r="AD55" i="2"/>
  <c r="AC59" i="2"/>
  <c r="AE31" i="2"/>
  <c r="AE50" i="2"/>
  <c r="AE59" i="2"/>
  <c r="AC6" i="2"/>
  <c r="AC18" i="2"/>
  <c r="AD18" i="2"/>
  <c r="AC26" i="2"/>
  <c r="AD26" i="2"/>
  <c r="AC38" i="2"/>
  <c r="AD38" i="2"/>
  <c r="AE38" i="2"/>
  <c r="AD46" i="2"/>
  <c r="AC46" i="2"/>
  <c r="AE46" i="2"/>
  <c r="AC8" i="2"/>
  <c r="AD8" i="2"/>
  <c r="AD12" i="2"/>
  <c r="AC12" i="2"/>
  <c r="AC16" i="2"/>
  <c r="AD16" i="2"/>
  <c r="AD20" i="2"/>
  <c r="AC20" i="2"/>
  <c r="AC24" i="2"/>
  <c r="AD24" i="2"/>
  <c r="AD28" i="2"/>
  <c r="AC28" i="2"/>
  <c r="AC32" i="2"/>
  <c r="AD32" i="2"/>
  <c r="AD36" i="2"/>
  <c r="AC36" i="2"/>
  <c r="AC40" i="2"/>
  <c r="AD40" i="2"/>
  <c r="AD44" i="2"/>
  <c r="AC44" i="2"/>
  <c r="AC48" i="2"/>
  <c r="AD48" i="2"/>
  <c r="AD52" i="2"/>
  <c r="AC52" i="2"/>
  <c r="AC56" i="2"/>
  <c r="AD56" i="2"/>
  <c r="AE47" i="2"/>
  <c r="AE8" i="2"/>
  <c r="AE11" i="2"/>
  <c r="AE20" i="2"/>
  <c r="AE14" i="2"/>
  <c r="AD14" i="2"/>
  <c r="AC14" i="2"/>
  <c r="AC34" i="2"/>
  <c r="AD34" i="2"/>
  <c r="AD54" i="2"/>
  <c r="AE54" i="2"/>
  <c r="AC54" i="2"/>
  <c r="AE34" i="2"/>
  <c r="AE55" i="2"/>
  <c r="AE16" i="2"/>
  <c r="AE19" i="2"/>
  <c r="AE28" i="2"/>
  <c r="AE22" i="2"/>
  <c r="AC10" i="2"/>
  <c r="AD10" i="2"/>
  <c r="AD30" i="2"/>
  <c r="AE30" i="2"/>
  <c r="AC30" i="2"/>
  <c r="AC42" i="2"/>
  <c r="AD42" i="2"/>
  <c r="AC58" i="2"/>
  <c r="AD58" i="2"/>
  <c r="AE58" i="2"/>
  <c r="AC9" i="2"/>
  <c r="AD9" i="2"/>
  <c r="AE13" i="2"/>
  <c r="AC13" i="2"/>
  <c r="AD13" i="2"/>
  <c r="AC17" i="2"/>
  <c r="AD17" i="2"/>
  <c r="AE21" i="2"/>
  <c r="AD21" i="2"/>
  <c r="AC21" i="2"/>
  <c r="AC25" i="2"/>
  <c r="AD25" i="2"/>
  <c r="AE29" i="2"/>
  <c r="AD29" i="2"/>
  <c r="AC29" i="2"/>
  <c r="AC33" i="2"/>
  <c r="AD33" i="2"/>
  <c r="AE37" i="2"/>
  <c r="AD37" i="2"/>
  <c r="AC37" i="2"/>
  <c r="AC41" i="2"/>
  <c r="AD41" i="2"/>
  <c r="AD45" i="2"/>
  <c r="AE45" i="2"/>
  <c r="AC45" i="2"/>
  <c r="AC49" i="2"/>
  <c r="AD49" i="2"/>
  <c r="AE53" i="2"/>
  <c r="AD53" i="2"/>
  <c r="AC53" i="2"/>
  <c r="AC57" i="2"/>
  <c r="AD57" i="2"/>
  <c r="AE9" i="2"/>
  <c r="AE18" i="2"/>
  <c r="AE24" i="2"/>
  <c r="AE27" i="2"/>
  <c r="AE36" i="2"/>
  <c r="Y6" i="2"/>
  <c r="AF6" i="2" s="1"/>
  <c r="K60" i="2"/>
  <c r="Y60" i="2" s="1"/>
  <c r="AF60" i="2" s="1"/>
  <c r="Y59" i="2"/>
  <c r="AF59" i="2" s="1"/>
  <c r="AA60" i="2"/>
  <c r="AD60" i="2" l="1"/>
  <c r="AC60" i="2"/>
  <c r="AD6" i="2"/>
  <c r="AD59" i="2"/>
  <c r="AE60" i="2"/>
  <c r="AG50" i="2"/>
  <c r="AG29" i="2"/>
  <c r="AG47" i="2"/>
  <c r="AG37" i="2"/>
  <c r="AG59" i="2"/>
  <c r="AG52" i="2"/>
  <c r="AG36" i="2"/>
  <c r="AG49" i="2"/>
  <c r="AG34" i="2"/>
  <c r="AG57" i="2"/>
  <c r="AG13" i="2"/>
  <c r="AG43" i="2"/>
  <c r="AG11" i="2"/>
  <c r="AG23" i="2"/>
  <c r="AG56" i="2"/>
  <c r="AG35" i="2"/>
  <c r="AG26" i="2"/>
  <c r="AG24" i="2"/>
  <c r="AG6" i="2"/>
  <c r="AG32" i="2"/>
  <c r="AG10" i="2"/>
  <c r="AG7" i="2"/>
  <c r="AG15" i="2"/>
  <c r="AG46" i="2"/>
  <c r="AG28" i="2"/>
  <c r="AG55" i="2"/>
  <c r="AG25" i="2"/>
  <c r="AG30" i="2"/>
  <c r="AG41" i="2"/>
  <c r="AG39" i="2"/>
  <c r="AG18" i="2"/>
  <c r="AG44" i="2"/>
  <c r="AG42" i="2"/>
  <c r="AG8" i="2"/>
  <c r="AG12" i="2"/>
  <c r="AG51" i="2"/>
  <c r="AG27" i="2"/>
  <c r="AG45" i="2"/>
  <c r="AG21" i="2"/>
  <c r="AG9" i="2"/>
  <c r="AG38" i="2"/>
  <c r="AG31" i="2"/>
  <c r="AG20" i="2"/>
  <c r="AG33" i="2"/>
  <c r="AG54" i="2"/>
  <c r="AG16" i="2"/>
  <c r="AG17" i="2"/>
  <c r="AG58" i="2"/>
  <c r="AG19" i="2"/>
  <c r="AG14" i="2"/>
  <c r="AG40" i="2"/>
  <c r="AG48" i="2"/>
  <c r="AG22" i="2"/>
  <c r="C60" i="2"/>
  <c r="D60" i="2" s="1"/>
  <c r="E59" i="2"/>
  <c r="E58" i="2"/>
  <c r="E51" i="2"/>
  <c r="E50" i="2"/>
  <c r="E48" i="2"/>
  <c r="E46" i="2"/>
  <c r="E43" i="2"/>
  <c r="E38" i="2"/>
  <c r="E37" i="2"/>
  <c r="E36" i="2"/>
  <c r="E34" i="2"/>
  <c r="E33" i="2"/>
  <c r="E31" i="2"/>
  <c r="E30" i="2"/>
  <c r="E26" i="2"/>
  <c r="E21" i="2"/>
  <c r="E11" i="2"/>
  <c r="E9" i="2"/>
  <c r="C62" i="2" l="1"/>
  <c r="C63" i="2"/>
  <c r="E60" i="2"/>
  <c r="F60" i="2" s="1"/>
  <c r="D53" i="2" l="1"/>
  <c r="F22" i="2"/>
  <c r="D22" i="2"/>
  <c r="F14" i="2"/>
  <c r="D14" i="2"/>
  <c r="F40" i="2"/>
  <c r="D40" i="2"/>
  <c r="F19" i="2"/>
  <c r="D19" i="2"/>
  <c r="F53" i="2"/>
  <c r="F16" i="2"/>
  <c r="D16" i="2"/>
  <c r="F58" i="2"/>
  <c r="F17" i="2"/>
  <c r="D17" i="2"/>
  <c r="F15" i="2"/>
  <c r="D15" i="2"/>
  <c r="F7" i="2"/>
  <c r="D7" i="2"/>
  <c r="F27" i="2"/>
  <c r="D27" i="2"/>
  <c r="F49" i="2"/>
  <c r="D49" i="2"/>
  <c r="F33" i="2"/>
  <c r="D33" i="2"/>
  <c r="F45" i="2"/>
  <c r="D45" i="2"/>
  <c r="F48" i="2"/>
  <c r="D48" i="2"/>
  <c r="F21" i="2"/>
  <c r="D21" i="2"/>
  <c r="F8" i="2"/>
  <c r="D8" i="2"/>
  <c r="F31" i="2"/>
  <c r="D31" i="2"/>
  <c r="F12" i="2"/>
  <c r="D12" i="2"/>
  <c r="F9" i="2"/>
  <c r="D9" i="2"/>
  <c r="F38" i="2"/>
  <c r="D38" i="2"/>
  <c r="F55" i="2"/>
  <c r="D55" i="2"/>
  <c r="F39" i="2"/>
  <c r="D39" i="2"/>
  <c r="F44" i="2"/>
  <c r="D44" i="2"/>
  <c r="F54" i="2"/>
  <c r="D54" i="2"/>
  <c r="F30" i="2"/>
  <c r="D30" i="2"/>
  <c r="F41" i="2"/>
  <c r="D41" i="2"/>
  <c r="F42" i="2"/>
  <c r="D42" i="2"/>
  <c r="F28" i="2"/>
  <c r="D28" i="2"/>
  <c r="F46" i="2"/>
  <c r="D46" i="2"/>
  <c r="F18" i="2"/>
  <c r="D18" i="2"/>
  <c r="F23" i="2"/>
  <c r="D23" i="2"/>
  <c r="F6" i="2"/>
  <c r="D6" i="2"/>
  <c r="F56" i="2"/>
  <c r="D56" i="2"/>
  <c r="F13" i="2"/>
  <c r="D13" i="2"/>
  <c r="F10" i="2"/>
  <c r="D10" i="2"/>
  <c r="F26" i="2"/>
  <c r="D26" i="2"/>
  <c r="F20" i="2"/>
  <c r="D20" i="2"/>
  <c r="F32" i="2"/>
  <c r="D32" i="2"/>
  <c r="F24" i="2"/>
  <c r="D24" i="2"/>
  <c r="F35" i="2"/>
  <c r="D35" i="2"/>
  <c r="F52" i="2"/>
  <c r="D52" i="2"/>
  <c r="F47" i="2"/>
  <c r="D47" i="2"/>
  <c r="F25" i="2"/>
  <c r="D25" i="2"/>
  <c r="F34" i="2"/>
  <c r="D34" i="2"/>
  <c r="F36" i="2"/>
  <c r="D36" i="2"/>
  <c r="F59" i="2"/>
  <c r="D59" i="2"/>
  <c r="F43" i="2"/>
  <c r="D43" i="2"/>
  <c r="F11" i="2"/>
  <c r="D11" i="2"/>
  <c r="F51" i="2"/>
  <c r="D51" i="2"/>
  <c r="F50" i="2"/>
  <c r="D50" i="2"/>
  <c r="F37" i="2"/>
  <c r="D37" i="2"/>
  <c r="F29" i="2"/>
  <c r="D29" i="2"/>
  <c r="F57" i="2"/>
  <c r="D57" i="2"/>
  <c r="D5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Cuzzort, Erica L (EED)</author>
  </authors>
  <commentList>
    <comment ref="E5" authorId="0" shapeId="0" xr:uid="{83BDBD9E-7489-4C4B-ACCF-F321D56A4D1D}">
      <text>
        <r>
          <rPr>
            <b/>
            <sz val="9"/>
            <color indexed="81"/>
            <rFont val="Tahoma"/>
            <family val="2"/>
          </rPr>
          <t>Cuzzort, Erica L (EED):</t>
        </r>
        <r>
          <rPr>
            <sz val="9"/>
            <color indexed="81"/>
            <rFont val="Tahoma"/>
            <family val="2"/>
          </rPr>
          <t xml:space="preserve">
SAIPES data adjusted for MEHS
From FY22 Title IA allocation - Weighted Pov &amp; Pop FY22 column E Adjusted Fed Pov Count</t>
        </r>
      </text>
    </comment>
    <comment ref="I5" authorId="0" shapeId="0" xr:uid="{48D7F428-F345-41AA-8F63-A7CE040D2AF3}">
      <text>
        <r>
          <rPr>
            <b/>
            <sz val="9"/>
            <color indexed="81"/>
            <rFont val="Tahoma"/>
            <family val="2"/>
          </rPr>
          <t>Cuzzort, Erica L (EED):</t>
        </r>
        <r>
          <rPr>
            <sz val="9"/>
            <color indexed="81"/>
            <rFont val="Tahoma"/>
            <family val="2"/>
          </rPr>
          <t xml:space="preserve">
Excludes Capital and Debt </t>
        </r>
      </text>
    </comment>
    <comment ref="J5" authorId="0" shapeId="0" xr:uid="{EE999EE5-3814-4968-8303-4041956F9941}">
      <text>
        <r>
          <rPr>
            <b/>
            <sz val="9"/>
            <color indexed="81"/>
            <rFont val="Tahoma"/>
            <family val="2"/>
          </rPr>
          <t>Cuzzort, Erica L (EED):</t>
        </r>
        <r>
          <rPr>
            <sz val="9"/>
            <color indexed="81"/>
            <rFont val="Tahoma"/>
            <family val="2"/>
          </rPr>
          <t xml:space="preserve">
From FY19 State Pass-thru report
except MEHS comes from FY19 FinancialDataMEHS.xlxs</t>
        </r>
      </text>
    </comment>
    <comment ref="L5" authorId="0" shapeId="0" xr:uid="{0DDA2127-5C09-46AB-8538-A08D174C6E55}">
      <text>
        <r>
          <rPr>
            <b/>
            <sz val="9"/>
            <color indexed="81"/>
            <rFont val="Tahoma"/>
            <family val="2"/>
          </rPr>
          <t>Cuzzort, Erica L (EED):</t>
        </r>
        <r>
          <rPr>
            <sz val="9"/>
            <color indexed="81"/>
            <rFont val="Tahoma"/>
            <family val="2"/>
          </rPr>
          <t xml:space="preserve">
Excludes Capital and Debt, No supplemental funding in FY21
</t>
        </r>
      </text>
    </comment>
    <comment ref="S5" authorId="0" shapeId="0" xr:uid="{98ADE94B-1684-4489-BD69-C01AE6120144}">
      <text>
        <r>
          <rPr>
            <b/>
            <sz val="9"/>
            <color indexed="81"/>
            <rFont val="Tahoma"/>
            <family val="2"/>
          </rPr>
          <t>Cuzzort, Erica L (EED):</t>
        </r>
        <r>
          <rPr>
            <sz val="9"/>
            <color indexed="81"/>
            <rFont val="Tahoma"/>
            <family val="2"/>
          </rPr>
          <t xml:space="preserve">
State Allocations as of 10-12-22 in GMS. School BAGS grants allocations from LAM. No State encumbrances or payments entered into IRIS for FY2023 yet.
</t>
        </r>
      </text>
    </comment>
    <comment ref="AG5" authorId="0" shapeId="0" xr:uid="{C3B11B0E-7364-4767-950A-58CC81334A45}">
      <text>
        <r>
          <rPr>
            <b/>
            <sz val="9"/>
            <color indexed="81"/>
            <rFont val="Tahoma"/>
            <family val="2"/>
          </rPr>
          <t>Cuzzort, Erica L (EED):</t>
        </r>
        <r>
          <rPr>
            <sz val="9"/>
            <color indexed="81"/>
            <rFont val="Tahoma"/>
            <family val="2"/>
          </rPr>
          <t xml:space="preserve">
LEAs with enrollment less than 1000, operating a single school site, or serves all students within each gradespan with a single school are exempt from LEA level MOEquity.</t>
        </r>
      </text>
    </comment>
    <comment ref="O39" authorId="0" shapeId="0" xr:uid="{8A558C7D-FBCF-471F-9BEB-0DA079F48C1E}">
      <text>
        <r>
          <rPr>
            <b/>
            <sz val="9"/>
            <color indexed="81"/>
            <rFont val="Tahoma"/>
            <family val="2"/>
          </rPr>
          <t>Cuzzort, Erica L (EED):</t>
        </r>
        <r>
          <rPr>
            <sz val="9"/>
            <color indexed="81"/>
            <rFont val="Tahoma"/>
            <family val="2"/>
          </rPr>
          <t xml:space="preserve">
GF Budget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Cuzzort, Erica L (EED)</author>
  </authors>
  <commentList>
    <comment ref="D6" authorId="0" shapeId="0" xr:uid="{78A540AA-8BA3-40AA-809C-51E3D59E0242}">
      <text>
        <r>
          <rPr>
            <b/>
            <sz val="9"/>
            <color indexed="81"/>
            <rFont val="Tahoma"/>
            <family val="2"/>
          </rPr>
          <t>Cuzzort, Erica L (EED):</t>
        </r>
        <r>
          <rPr>
            <sz val="9"/>
            <color indexed="81"/>
            <rFont val="Tahoma"/>
            <family val="2"/>
          </rPr>
          <t xml:space="preserve">
SAIPES data adjusted for MEHS
From FY22 Title IA allocation - Weighted Pov &amp; Pop FY22 column E Adjusted Fed Pov Count</t>
        </r>
      </text>
    </comment>
  </commentList>
</comments>
</file>

<file path=xl/sharedStrings.xml><?xml version="1.0" encoding="utf-8"?>
<sst xmlns="http://schemas.openxmlformats.org/spreadsheetml/2006/main" count="2595" uniqueCount="889">
  <si>
    <t>Alaska Department of Education and Early Development</t>
  </si>
  <si>
    <t>American Rescue Plan (ARP) Elementary and Secondary School Emergency Relief (ESSER) Program</t>
  </si>
  <si>
    <t>District ID</t>
  </si>
  <si>
    <t>District</t>
  </si>
  <si>
    <t>Poverty percentage of population</t>
  </si>
  <si>
    <t>High Need LEA</t>
  </si>
  <si>
    <t>Highest Poverty LEA</t>
  </si>
  <si>
    <t>LEA level MOEquity applicable?</t>
  </si>
  <si>
    <t>0200330</t>
  </si>
  <si>
    <t>Hydaburg City School District</t>
  </si>
  <si>
    <t>Yes</t>
  </si>
  <si>
    <t>0200003</t>
  </si>
  <si>
    <t>Lower Yukon School District</t>
  </si>
  <si>
    <t>0200005</t>
  </si>
  <si>
    <t>Kashunamiut School District</t>
  </si>
  <si>
    <t>0200004</t>
  </si>
  <si>
    <t>Yupiit School District</t>
  </si>
  <si>
    <t>0200775</t>
  </si>
  <si>
    <t>Yukon Flats School District</t>
  </si>
  <si>
    <t>0200680</t>
  </si>
  <si>
    <t>0200020</t>
  </si>
  <si>
    <t>Bering Strait School District</t>
  </si>
  <si>
    <t>0200520</t>
  </si>
  <si>
    <t>Iditarod Area School District</t>
  </si>
  <si>
    <t>0200001</t>
  </si>
  <si>
    <t>Lower Kuskokwim School District</t>
  </si>
  <si>
    <t>0200862</t>
  </si>
  <si>
    <t>Yukon-Koyukuk School District</t>
  </si>
  <si>
    <t>0200710</t>
  </si>
  <si>
    <t>Southwest Region School District</t>
  </si>
  <si>
    <t>0200625</t>
  </si>
  <si>
    <t>Northwest Arctic Borough School District</t>
  </si>
  <si>
    <t>0200300</t>
  </si>
  <si>
    <t>Hoonah City School District</t>
  </si>
  <si>
    <t>0200840</t>
  </si>
  <si>
    <t>Yakutat School District</t>
  </si>
  <si>
    <t>0200760</t>
  </si>
  <si>
    <t>Kuspuk School District</t>
  </si>
  <si>
    <t>0200485</t>
  </si>
  <si>
    <t>Lake and Peninsula Borough School District</t>
  </si>
  <si>
    <t>0200700</t>
  </si>
  <si>
    <t>Southeast Island School District</t>
  </si>
  <si>
    <t>0200540</t>
  </si>
  <si>
    <t>Nenana City School District</t>
  </si>
  <si>
    <t>0200120</t>
  </si>
  <si>
    <t>Dillingham City School District</t>
  </si>
  <si>
    <t>0200525</t>
  </si>
  <si>
    <t>Annette Island School District</t>
  </si>
  <si>
    <t>0200450</t>
  </si>
  <si>
    <t>Klawock City School District</t>
  </si>
  <si>
    <t>0200130</t>
  </si>
  <si>
    <t>Galena City School District</t>
  </si>
  <si>
    <t>0200730</t>
  </si>
  <si>
    <t>Chatham School District</t>
  </si>
  <si>
    <t>No</t>
  </si>
  <si>
    <t>0200050</t>
  </si>
  <si>
    <t>Alaska Gateway School District</t>
  </si>
  <si>
    <t>0200630</t>
  </si>
  <si>
    <t>Pelican City School District</t>
  </si>
  <si>
    <t>0200090</t>
  </si>
  <si>
    <t>Craig City School District</t>
  </si>
  <si>
    <t>0200715</t>
  </si>
  <si>
    <t>Tanana City School District</t>
  </si>
  <si>
    <t>0200360</t>
  </si>
  <si>
    <t>Kake City School District</t>
  </si>
  <si>
    <t>0200610</t>
  </si>
  <si>
    <t>North Slope Borough School District</t>
  </si>
  <si>
    <t>0200006</t>
  </si>
  <si>
    <t>Mount Edgecumbe High School</t>
  </si>
  <si>
    <t>0200100</t>
  </si>
  <si>
    <t>Delta/Greely School District</t>
  </si>
  <si>
    <t>0200780</t>
  </si>
  <si>
    <t>Valdez City School District</t>
  </si>
  <si>
    <t>0200270</t>
  </si>
  <si>
    <t>Haines Borough School District</t>
  </si>
  <si>
    <t>0200570</t>
  </si>
  <si>
    <t>Nome School District</t>
  </si>
  <si>
    <t>0200030</t>
  </si>
  <si>
    <t>Bristol Bay Borough School District</t>
  </si>
  <si>
    <t>0200007</t>
  </si>
  <si>
    <t>Aleutians East Borough School District</t>
  </si>
  <si>
    <t>0200390</t>
  </si>
  <si>
    <t>Kenai Peninsula Borough School District</t>
  </si>
  <si>
    <t>0200670</t>
  </si>
  <si>
    <t>Pribilof School District</t>
  </si>
  <si>
    <t>0200150</t>
  </si>
  <si>
    <t>Ketchikan Gateway Borough School District</t>
  </si>
  <si>
    <t>0200180</t>
  </si>
  <si>
    <t>Anchorage School District</t>
  </si>
  <si>
    <t>0200510</t>
  </si>
  <si>
    <t>Matanuska-Susitna Borough School District</t>
  </si>
  <si>
    <t>0200810</t>
  </si>
  <si>
    <t>Wrangell School District</t>
  </si>
  <si>
    <t>0200660</t>
  </si>
  <si>
    <t>Petersburg Borough School District</t>
  </si>
  <si>
    <t>0200240</t>
  </si>
  <si>
    <t>Sitka School District</t>
  </si>
  <si>
    <t>0200480</t>
  </si>
  <si>
    <t>Kodiak Island Borough School District</t>
  </si>
  <si>
    <t>0200010</t>
  </si>
  <si>
    <t>Aleutian Region School District</t>
  </si>
  <si>
    <t>0200600</t>
  </si>
  <si>
    <t>Fairbanks North Star Borough School District</t>
  </si>
  <si>
    <t>0200770</t>
  </si>
  <si>
    <t>Denali Borough School District</t>
  </si>
  <si>
    <t>0200690</t>
  </si>
  <si>
    <t>Skagway School District</t>
  </si>
  <si>
    <t>0200210</t>
  </si>
  <si>
    <t>Juneau Borough School District</t>
  </si>
  <si>
    <t>0200070</t>
  </si>
  <si>
    <t>Copper River School District</t>
  </si>
  <si>
    <t>0200800</t>
  </si>
  <si>
    <t>Chugach School District</t>
  </si>
  <si>
    <t>0200060</t>
  </si>
  <si>
    <t>Cordova City School District</t>
  </si>
  <si>
    <t>0200720</t>
  </si>
  <si>
    <t>Unalaska City School District</t>
  </si>
  <si>
    <t xml:space="preserve">Total  </t>
  </si>
  <si>
    <t>50% of Total Enrollment in Alaska</t>
  </si>
  <si>
    <t xml:space="preserve">20% of Total Enrollment in Alaska </t>
  </si>
  <si>
    <t>Saint Mary's City School District</t>
  </si>
  <si>
    <t>Total FY2022 Average Daily Membership (ADM)</t>
  </si>
  <si>
    <t>FY2023 Baseline and Initial Maintenance of Equity (MOEquity) Requirement</t>
  </si>
  <si>
    <t>Poverty Census Data from ED  (Ages 5-17 Poverty) For use in SFY2023</t>
  </si>
  <si>
    <t>FY2022 Cumulative ADM</t>
  </si>
  <si>
    <t>High Poverty Schools within LEAs that must meet both MOEquity Requirements (fiscal and staffing)</t>
  </si>
  <si>
    <t>= High Poverty Schools</t>
  </si>
  <si>
    <t>NCES School ID</t>
  </si>
  <si>
    <t>School</t>
  </si>
  <si>
    <t>% Disadvantaged report</t>
  </si>
  <si>
    <t>High Poverty School?</t>
  </si>
  <si>
    <t xml:space="preserve">Starting Grade </t>
  </si>
  <si>
    <t>Ending Grade</t>
  </si>
  <si>
    <t>020018000432</t>
  </si>
  <si>
    <t>McLaughlin Secondary School</t>
  </si>
  <si>
    <t>06</t>
  </si>
  <si>
    <t>12</t>
  </si>
  <si>
    <t>07</t>
  </si>
  <si>
    <t>020018000076</t>
  </si>
  <si>
    <t>Fairview Elementary</t>
  </si>
  <si>
    <t>PK</t>
  </si>
  <si>
    <t>020018000089</t>
  </si>
  <si>
    <t>Mountain View Elementary</t>
  </si>
  <si>
    <t>020018000154</t>
  </si>
  <si>
    <t>William Tyson Elementary</t>
  </si>
  <si>
    <t>020018000093</t>
  </si>
  <si>
    <t>North Star Elementary</t>
  </si>
  <si>
    <t>020018000124</t>
  </si>
  <si>
    <t>Wonder Park Elementary</t>
  </si>
  <si>
    <t>05</t>
  </si>
  <si>
    <t>020018000092</t>
  </si>
  <si>
    <t>Muldoon Elementary</t>
  </si>
  <si>
    <t>020018000054</t>
  </si>
  <si>
    <t>Airport Heights Elementary</t>
  </si>
  <si>
    <t>020018000122</t>
  </si>
  <si>
    <t>Williwaw Elementary</t>
  </si>
  <si>
    <t>020018000123</t>
  </si>
  <si>
    <t>Willow Crest Elementary</t>
  </si>
  <si>
    <t>020018000064</t>
  </si>
  <si>
    <t>Clark Middle School</t>
  </si>
  <si>
    <t>08</t>
  </si>
  <si>
    <t>020018000071</t>
  </si>
  <si>
    <t>Creekside Park Elementary</t>
  </si>
  <si>
    <t>020018000110</t>
  </si>
  <si>
    <t>Benson Secondary/S.E.A.R.C.H.</t>
  </si>
  <si>
    <t>020018000107</t>
  </si>
  <si>
    <t>Russian Jack Elementary</t>
  </si>
  <si>
    <t>020018000086</t>
  </si>
  <si>
    <t>Lake Otis Elementary</t>
  </si>
  <si>
    <t>020018000095</t>
  </si>
  <si>
    <t>Northwood ABC</t>
  </si>
  <si>
    <t>020018000102</t>
  </si>
  <si>
    <t>Ptarmigan Elementary</t>
  </si>
  <si>
    <t>020018000109</t>
  </si>
  <si>
    <t>S.A.V.E. High School</t>
  </si>
  <si>
    <t>09</t>
  </si>
  <si>
    <t>020018000065</t>
  </si>
  <si>
    <t>Chester Valley Elementary</t>
  </si>
  <si>
    <t>020018000736</t>
  </si>
  <si>
    <t>Alaska Native Cultural Charter School</t>
  </si>
  <si>
    <t>020018000117</t>
  </si>
  <si>
    <t>Taku Elementary</t>
  </si>
  <si>
    <t>020018000729</t>
  </si>
  <si>
    <t>Nicholas J. Begich Middle School</t>
  </si>
  <si>
    <t>020018000075</t>
  </si>
  <si>
    <t>East High School</t>
  </si>
  <si>
    <t>020018000057</t>
  </si>
  <si>
    <t>Bartlett High School</t>
  </si>
  <si>
    <t>020018000063</t>
  </si>
  <si>
    <t>Central Middle School of Science</t>
  </si>
  <si>
    <t>020018000066</t>
  </si>
  <si>
    <t>Chinook Elementary</t>
  </si>
  <si>
    <t>020018000053</t>
  </si>
  <si>
    <t>Abbott Loop Elementary</t>
  </si>
  <si>
    <t>020018000506</t>
  </si>
  <si>
    <t>Klatt Elementary</t>
  </si>
  <si>
    <t>020018000121</t>
  </si>
  <si>
    <t>Whaley School</t>
  </si>
  <si>
    <t>020018000561</t>
  </si>
  <si>
    <t>Spring Hill Elementary</t>
  </si>
  <si>
    <t>020018000096</t>
  </si>
  <si>
    <t>Nunaka Valley Elementary</t>
  </si>
  <si>
    <t>020018000119</t>
  </si>
  <si>
    <t>Wendler Middle School</t>
  </si>
  <si>
    <t>020018000078</t>
  </si>
  <si>
    <t>Gladys Wood Elementary</t>
  </si>
  <si>
    <t>020018000058</t>
  </si>
  <si>
    <t>Baxter Elementary</t>
  </si>
  <si>
    <t>020018000116</t>
  </si>
  <si>
    <t>Susitna Elementary</t>
  </si>
  <si>
    <t>020018000151</t>
  </si>
  <si>
    <t>Lake Hood Elementary</t>
  </si>
  <si>
    <t>020018000070</t>
  </si>
  <si>
    <t>College Gate Elementary</t>
  </si>
  <si>
    <t>020018000087</t>
  </si>
  <si>
    <t>Tudor Elementary</t>
  </si>
  <si>
    <t>020018000062</t>
  </si>
  <si>
    <t>Campbell STEM Elementary</t>
  </si>
  <si>
    <t>020018000147</t>
  </si>
  <si>
    <t>Kasuun Elementary</t>
  </si>
  <si>
    <t>020018000072</t>
  </si>
  <si>
    <t>Denali Montessori Elementary</t>
  </si>
  <si>
    <t>020018000120</t>
  </si>
  <si>
    <t>West High School</t>
  </si>
  <si>
    <t>020018000106</t>
  </si>
  <si>
    <t>Romig Middle School</t>
  </si>
  <si>
    <t>020018000504</t>
  </si>
  <si>
    <t>Government Hill Elementary</t>
  </si>
  <si>
    <t>020018000534</t>
  </si>
  <si>
    <t>Hanshew Middle School</t>
  </si>
  <si>
    <t>020018000088</t>
  </si>
  <si>
    <t>Turnagain Elementary</t>
  </si>
  <si>
    <t>020018000341</t>
  </si>
  <si>
    <t>Alaska State School for Deaf and Hard of Hearing</t>
  </si>
  <si>
    <t>020018000112</t>
  </si>
  <si>
    <t>Scenic Park Elementary</t>
  </si>
  <si>
    <t>020018000562</t>
  </si>
  <si>
    <t>Mears Middle School</t>
  </si>
  <si>
    <t>020018000098</t>
  </si>
  <si>
    <t>Ocean View Elementary</t>
  </si>
  <si>
    <t>020018000083</t>
  </si>
  <si>
    <t>Inlet View Elementary</t>
  </si>
  <si>
    <t>020018000555</t>
  </si>
  <si>
    <t>Highland Academy Charter</t>
  </si>
  <si>
    <t>020018000531</t>
  </si>
  <si>
    <t>Service High School</t>
  </si>
  <si>
    <t>020018000149</t>
  </si>
  <si>
    <t>Kincaid Elementary</t>
  </si>
  <si>
    <t>020018000073</t>
  </si>
  <si>
    <t>Dimond High School</t>
  </si>
  <si>
    <t>020018000060</t>
  </si>
  <si>
    <t>Birchwood ABC Elementary</t>
  </si>
  <si>
    <t>020018000105</t>
  </si>
  <si>
    <t>Rogers Park Elementary</t>
  </si>
  <si>
    <t>020018000108</t>
  </si>
  <si>
    <t>Sand Lake Elementary</t>
  </si>
  <si>
    <t>020018000713</t>
  </si>
  <si>
    <t>Bowman Elementary</t>
  </si>
  <si>
    <t>020018000760</t>
  </si>
  <si>
    <t>Anchorage STrEaM Academy</t>
  </si>
  <si>
    <t>020018000598</t>
  </si>
  <si>
    <t>Fire Lake Elementary</t>
  </si>
  <si>
    <t>020018000101</t>
  </si>
  <si>
    <t>Polaris K-12 School</t>
  </si>
  <si>
    <t>KG</t>
  </si>
  <si>
    <t>020018000401</t>
  </si>
  <si>
    <t>Martin Luther King Jr. Technical High School</t>
  </si>
  <si>
    <t>10</t>
  </si>
  <si>
    <t>020018000756</t>
  </si>
  <si>
    <t>PAIDEIA Cooperative School</t>
  </si>
  <si>
    <t>020018000400</t>
  </si>
  <si>
    <t>Ursa Major Elementary</t>
  </si>
  <si>
    <t>020018000118</t>
  </si>
  <si>
    <t>Ursa Minor Elementary</t>
  </si>
  <si>
    <t>020018000099</t>
  </si>
  <si>
    <t>Orion Elementary School</t>
  </si>
  <si>
    <t>020018000390</t>
  </si>
  <si>
    <t>Trailside Elementary</t>
  </si>
  <si>
    <t>020018000094</t>
  </si>
  <si>
    <t>Northern Lights ABC K-8 School</t>
  </si>
  <si>
    <t>020018000069</t>
  </si>
  <si>
    <t>Chugiak High School</t>
  </si>
  <si>
    <t>020018010080</t>
  </si>
  <si>
    <t>Homestead Elementary</t>
  </si>
  <si>
    <t>020018000077</t>
  </si>
  <si>
    <t>Girdwood School</t>
  </si>
  <si>
    <t>020018010162</t>
  </si>
  <si>
    <t>Goldenview Middle School</t>
  </si>
  <si>
    <t>020018000068</t>
  </si>
  <si>
    <t>Chugiak Elementary</t>
  </si>
  <si>
    <t>020018000530</t>
  </si>
  <si>
    <t>Frontier Charter School</t>
  </si>
  <si>
    <t>020018000178</t>
  </si>
  <si>
    <t>Family Partnership Charter School</t>
  </si>
  <si>
    <t>020018000056</t>
  </si>
  <si>
    <t>Aurora Elementary</t>
  </si>
  <si>
    <t>020018000103</t>
  </si>
  <si>
    <t>Rabbit Creek Elementary</t>
  </si>
  <si>
    <t>020018000229</t>
  </si>
  <si>
    <t>Mirror Lake Middle School</t>
  </si>
  <si>
    <t>020018000059</t>
  </si>
  <si>
    <t>Bayshore Elementary</t>
  </si>
  <si>
    <t>020018000460</t>
  </si>
  <si>
    <t>Eagle Academy Charter School</t>
  </si>
  <si>
    <t>020018000082</t>
  </si>
  <si>
    <t>Huffman Elementary</t>
  </si>
  <si>
    <t>020018000505</t>
  </si>
  <si>
    <t>Gruening Middle School</t>
  </si>
  <si>
    <t>020018000454</t>
  </si>
  <si>
    <t>South Anchorage High School</t>
  </si>
  <si>
    <t>020018000104</t>
  </si>
  <si>
    <t>Alpenglow Elementary</t>
  </si>
  <si>
    <t>020018000763</t>
  </si>
  <si>
    <t>Alaska Middle College School</t>
  </si>
  <si>
    <t>11</t>
  </si>
  <si>
    <t>020018000115</t>
  </si>
  <si>
    <t>Steller Secondary School</t>
  </si>
  <si>
    <t>020018000459</t>
  </si>
  <si>
    <t>Winterberry School</t>
  </si>
  <si>
    <t>020018000532</t>
  </si>
  <si>
    <t>Ravenwood Elementary</t>
  </si>
  <si>
    <t>020018000067</t>
  </si>
  <si>
    <t>Chugach Optional Elementary</t>
  </si>
  <si>
    <t>020018000732</t>
  </si>
  <si>
    <t>Rilke Schule Charter School</t>
  </si>
  <si>
    <t>020018000097</t>
  </si>
  <si>
    <t>O'Malley Elementary</t>
  </si>
  <si>
    <t>020018000172</t>
  </si>
  <si>
    <t>Aquarian Charter School</t>
  </si>
  <si>
    <t>020018000458</t>
  </si>
  <si>
    <t>Eagle River High School</t>
  </si>
  <si>
    <t>020018000533</t>
  </si>
  <si>
    <t>Bear Valley Elementary</t>
  </si>
  <si>
    <t>020018000074</t>
  </si>
  <si>
    <t>Eagle River Elementary</t>
  </si>
  <si>
    <t>020002000018</t>
  </si>
  <si>
    <t>Wales School</t>
  </si>
  <si>
    <t>020002000015</t>
  </si>
  <si>
    <t>Shishmaref School</t>
  </si>
  <si>
    <t>020002000014</t>
  </si>
  <si>
    <t>Hogarth Kingeekuk Sr. Memorial School</t>
  </si>
  <si>
    <t>020002000421</t>
  </si>
  <si>
    <t>Aniguiin School</t>
  </si>
  <si>
    <t>020002000423</t>
  </si>
  <si>
    <t>Brevig Mission School</t>
  </si>
  <si>
    <t>020002000012</t>
  </si>
  <si>
    <t>Gambell School</t>
  </si>
  <si>
    <t>020002000016</t>
  </si>
  <si>
    <t>James C. Isabell School</t>
  </si>
  <si>
    <t>020002000467</t>
  </si>
  <si>
    <t>Anthony A. Andrews School</t>
  </si>
  <si>
    <t>020002000468</t>
  </si>
  <si>
    <t>Tukurngailnguq School</t>
  </si>
  <si>
    <t>020002000466</t>
  </si>
  <si>
    <t>Shaktoolik School</t>
  </si>
  <si>
    <t>020002000013</t>
  </si>
  <si>
    <t>Koyuk-Malimiut School</t>
  </si>
  <si>
    <t>020002000017</t>
  </si>
  <si>
    <t>Unalakleet School</t>
  </si>
  <si>
    <t>020002000019</t>
  </si>
  <si>
    <t>White Mountain School</t>
  </si>
  <si>
    <t>020002000422</t>
  </si>
  <si>
    <t>Martin L. Olson School</t>
  </si>
  <si>
    <t>020002000499</t>
  </si>
  <si>
    <t>Diomede School</t>
  </si>
  <si>
    <t>020060000464</t>
  </si>
  <si>
    <t>Effie Kokrine Charter School</t>
  </si>
  <si>
    <t>020060000276</t>
  </si>
  <si>
    <t>Salcha Elementary</t>
  </si>
  <si>
    <t>020060000267</t>
  </si>
  <si>
    <t>Hunter Elementary</t>
  </si>
  <si>
    <t>020060000269</t>
  </si>
  <si>
    <t>Joy Elementary</t>
  </si>
  <si>
    <t>020060000271</t>
  </si>
  <si>
    <t>Nordale Elementary</t>
  </si>
  <si>
    <t>020060000114</t>
  </si>
  <si>
    <t>Anne Wien Elementary</t>
  </si>
  <si>
    <t>020060000049</t>
  </si>
  <si>
    <t>Golden Heart Academy</t>
  </si>
  <si>
    <t>020060000275</t>
  </si>
  <si>
    <t>Ryan Middle School</t>
  </si>
  <si>
    <t>020060000262</t>
  </si>
  <si>
    <t>Denali Elementary</t>
  </si>
  <si>
    <t>020060000325</t>
  </si>
  <si>
    <t>Alternative Learning Systems</t>
  </si>
  <si>
    <t>020060000055</t>
  </si>
  <si>
    <t>Arctic Light Elementary</t>
  </si>
  <si>
    <t>020060000045</t>
  </si>
  <si>
    <t>University Park Elementary</t>
  </si>
  <si>
    <t>020060000651</t>
  </si>
  <si>
    <t>North Pole Elementary</t>
  </si>
  <si>
    <t>020060000600</t>
  </si>
  <si>
    <t>Ticasuk Brown Elementary</t>
  </si>
  <si>
    <t>020060000324</t>
  </si>
  <si>
    <t>Randy Smith Middle School</t>
  </si>
  <si>
    <t>020060000652</t>
  </si>
  <si>
    <t>North Pole Middle School</t>
  </si>
  <si>
    <t>020060000270</t>
  </si>
  <si>
    <t>Lathrop High School</t>
  </si>
  <si>
    <t>020060000519</t>
  </si>
  <si>
    <t>Weller Elementary</t>
  </si>
  <si>
    <t>020060000280</t>
  </si>
  <si>
    <t>Woodriver Elementary</t>
  </si>
  <si>
    <t>020060000277</t>
  </si>
  <si>
    <t>Tanana Middle School</t>
  </si>
  <si>
    <t>020060000273</t>
  </si>
  <si>
    <t>North Pole High School</t>
  </si>
  <si>
    <t>020060000766</t>
  </si>
  <si>
    <t>Discovery Peak Charter School</t>
  </si>
  <si>
    <t>020060000258</t>
  </si>
  <si>
    <t>Midnight Sun Elementary School</t>
  </si>
  <si>
    <t>020060000281</t>
  </si>
  <si>
    <t>West Valley High School</t>
  </si>
  <si>
    <t>020060000259</t>
  </si>
  <si>
    <t>Barnette Magnet School</t>
  </si>
  <si>
    <t>020060000650</t>
  </si>
  <si>
    <t>Hutchison High School</t>
  </si>
  <si>
    <t>020060000279</t>
  </si>
  <si>
    <t>Two Rivers School</t>
  </si>
  <si>
    <t>020060000002</t>
  </si>
  <si>
    <t>Ladd Elementary</t>
  </si>
  <si>
    <t>020060000761</t>
  </si>
  <si>
    <t>Boreal Sun Charter School</t>
  </si>
  <si>
    <t>020060000256</t>
  </si>
  <si>
    <t>Anderson Elementary</t>
  </si>
  <si>
    <t>02</t>
  </si>
  <si>
    <t>020060000587</t>
  </si>
  <si>
    <t>Fairbanks B.E.S.T.</t>
  </si>
  <si>
    <t>020060000260</t>
  </si>
  <si>
    <t>Ben Eielson Jr/Sr High School</t>
  </si>
  <si>
    <t>020060000516</t>
  </si>
  <si>
    <t>Pearl Creek Elementary</t>
  </si>
  <si>
    <t>03</t>
  </si>
  <si>
    <t>020060000162</t>
  </si>
  <si>
    <t>Chinook Montessori Charter School</t>
  </si>
  <si>
    <t>020060000742</t>
  </si>
  <si>
    <t>Watershed Charter School</t>
  </si>
  <si>
    <t>020013000252</t>
  </si>
  <si>
    <t>Galena Interior Learning Academy (GILA)</t>
  </si>
  <si>
    <t>020013000635</t>
  </si>
  <si>
    <t>Sidney C. Huntington Jr/Sr High School</t>
  </si>
  <si>
    <t>020013000044</t>
  </si>
  <si>
    <t>Sidney C. Huntington Elementary</t>
  </si>
  <si>
    <t>020013000253</t>
  </si>
  <si>
    <t>Interior Distance Education of Alaska (IDEA)</t>
  </si>
  <si>
    <t xml:space="preserve"> Juneau Borough School District</t>
  </si>
  <si>
    <t>020021000396</t>
  </si>
  <si>
    <t>Johnson Youth Center</t>
  </si>
  <si>
    <t>020021000265</t>
  </si>
  <si>
    <t>020021000738</t>
  </si>
  <si>
    <t>Yaakoosge Daakahidi Alt. H.S.</t>
  </si>
  <si>
    <t>020021000131</t>
  </si>
  <si>
    <t>Sít' Eetí Shaanáx̱ - Glacier Valley Elementary</t>
  </si>
  <si>
    <t>020021000130</t>
  </si>
  <si>
    <t>Sayéik: Gastineau Community  School</t>
  </si>
  <si>
    <t>020021000132</t>
  </si>
  <si>
    <t>Harborview Elementary</t>
  </si>
  <si>
    <t>020021000134</t>
  </si>
  <si>
    <t>Dzantik'i Heeni Middle School</t>
  </si>
  <si>
    <t>020021000508</t>
  </si>
  <si>
    <t>Mendenhall River Community School</t>
  </si>
  <si>
    <t>020021000129</t>
  </si>
  <si>
    <t>Floyd Dryden Middle School</t>
  </si>
  <si>
    <t>020021000133</t>
  </si>
  <si>
    <t>Juneau-Douglas High School: Yadaa.at Kalé</t>
  </si>
  <si>
    <t>020021000737</t>
  </si>
  <si>
    <t>Thunder Mountain High School</t>
  </si>
  <si>
    <t>020021000127</t>
  </si>
  <si>
    <t>Auke Bay Elementary</t>
  </si>
  <si>
    <t>020021000125</t>
  </si>
  <si>
    <t>HomeBRIDGE</t>
  </si>
  <si>
    <t>020021000755</t>
  </si>
  <si>
    <t>Montessori Borealis Public Alternative School</t>
  </si>
  <si>
    <t>020021000268</t>
  </si>
  <si>
    <t>Juneau Community Charter School</t>
  </si>
  <si>
    <t>020039000536</t>
  </si>
  <si>
    <t>Razdolna School</t>
  </si>
  <si>
    <t>020039000612</t>
  </si>
  <si>
    <t>Voznesenka School</t>
  </si>
  <si>
    <t>020039000718</t>
  </si>
  <si>
    <t>Kachemak Selo School</t>
  </si>
  <si>
    <t>020039000157</t>
  </si>
  <si>
    <t>Nanwalek School</t>
  </si>
  <si>
    <t>020039000079</t>
  </si>
  <si>
    <t>Kenai Alternative High School</t>
  </si>
  <si>
    <t>020039000153</t>
  </si>
  <si>
    <t>Tebughna School</t>
  </si>
  <si>
    <t>020039000164</t>
  </si>
  <si>
    <t>Nikolaevsk School</t>
  </si>
  <si>
    <t>020039000165</t>
  </si>
  <si>
    <t>Ninilchik School</t>
  </si>
  <si>
    <t>020039000601</t>
  </si>
  <si>
    <t>Mt. View Elementary</t>
  </si>
  <si>
    <t>020039000175</t>
  </si>
  <si>
    <t>Susan B English School</t>
  </si>
  <si>
    <t>020039000168</t>
  </si>
  <si>
    <t>Port Graham School</t>
  </si>
  <si>
    <t>020039000081</t>
  </si>
  <si>
    <t>Homer Flex School</t>
  </si>
  <si>
    <t>020039000602</t>
  </si>
  <si>
    <t>Nikiski North Star Elementary</t>
  </si>
  <si>
    <t>020039000152</t>
  </si>
  <si>
    <t>Chapman School</t>
  </si>
  <si>
    <t>020039000171</t>
  </si>
  <si>
    <t>Soldotna Elementary</t>
  </si>
  <si>
    <t>020039000645</t>
  </si>
  <si>
    <t>Nikiski Middle/Senior High School</t>
  </si>
  <si>
    <t>020039000173</t>
  </si>
  <si>
    <t>Sterling Elementary</t>
  </si>
  <si>
    <t>020039000159</t>
  </si>
  <si>
    <t>Hope School</t>
  </si>
  <si>
    <t>020039000403</t>
  </si>
  <si>
    <t>Redoubt Elementary</t>
  </si>
  <si>
    <t>020039000296</t>
  </si>
  <si>
    <t>Fireweed Academy</t>
  </si>
  <si>
    <t>020039000169</t>
  </si>
  <si>
    <t>William H. Seward Elementary School</t>
  </si>
  <si>
    <t>020039000156</t>
  </si>
  <si>
    <t>Paul Banks Elementary</t>
  </si>
  <si>
    <t>020039000512</t>
  </si>
  <si>
    <t>McNeil Canyon Elementary</t>
  </si>
  <si>
    <t>020039000176</t>
  </si>
  <si>
    <t>Tustumena Elementary</t>
  </si>
  <si>
    <t>020039000538</t>
  </si>
  <si>
    <t>Kenai Middle School</t>
  </si>
  <si>
    <t>020039000735</t>
  </si>
  <si>
    <t>River City Academy</t>
  </si>
  <si>
    <t>020039000299</t>
  </si>
  <si>
    <t>West Homer Elementary</t>
  </si>
  <si>
    <t>020039000163</t>
  </si>
  <si>
    <t>Moose Pass School</t>
  </si>
  <si>
    <t>020039000541</t>
  </si>
  <si>
    <t>Skyview Middle School</t>
  </si>
  <si>
    <t>020039000463</t>
  </si>
  <si>
    <t>Kaleidoscope School of Arts &amp; Science</t>
  </si>
  <si>
    <t>020039000539</t>
  </si>
  <si>
    <t>Kalifornsky Beach Elementary</t>
  </si>
  <si>
    <t>020039000543</t>
  </si>
  <si>
    <t>Homer Middle School</t>
  </si>
  <si>
    <t>020039000537</t>
  </si>
  <si>
    <t>Kenai Central High School</t>
  </si>
  <si>
    <t>020039000513</t>
  </si>
  <si>
    <t>Marathon School</t>
  </si>
  <si>
    <t>020039000437</t>
  </si>
  <si>
    <t>Seward Middle School</t>
  </si>
  <si>
    <t>020039000397</t>
  </si>
  <si>
    <t>Connections</t>
  </si>
  <si>
    <t>020039000542</t>
  </si>
  <si>
    <t>Soldotna High School</t>
  </si>
  <si>
    <t>020039000540</t>
  </si>
  <si>
    <t>Seward High School</t>
  </si>
  <si>
    <t>020039000158</t>
  </si>
  <si>
    <t>Homer High School</t>
  </si>
  <si>
    <t>020039000448</t>
  </si>
  <si>
    <t>Soldotna Montessori Charter School</t>
  </si>
  <si>
    <t>020039000274</t>
  </si>
  <si>
    <t>Aurora Borealis Charter School</t>
  </si>
  <si>
    <t>020039000155</t>
  </si>
  <si>
    <t>Cooper Landing School</t>
  </si>
  <si>
    <t>020015000048</t>
  </si>
  <si>
    <t>Revilla Jr/Sr High School</t>
  </si>
  <si>
    <t>020015000052</t>
  </si>
  <si>
    <t>Fawn Mountain Elementary</t>
  </si>
  <si>
    <t>020015000306</t>
  </si>
  <si>
    <t>Ketchikan Charter School</t>
  </si>
  <si>
    <t>020015000046</t>
  </si>
  <si>
    <t>Houghtaling Elementary</t>
  </si>
  <si>
    <t>020015000050</t>
  </si>
  <si>
    <t>Schoenbar Middle School</t>
  </si>
  <si>
    <t>020015000523</t>
  </si>
  <si>
    <t>Tongass School of Arts and Sciences Charter School</t>
  </si>
  <si>
    <t>020015000584</t>
  </si>
  <si>
    <t>Point Higgins School</t>
  </si>
  <si>
    <t>020015000047</t>
  </si>
  <si>
    <t>Ketchikan High School</t>
  </si>
  <si>
    <t>020015000427</t>
  </si>
  <si>
    <t>Fast Track</t>
  </si>
  <si>
    <t>020048000181</t>
  </si>
  <si>
    <t>Chiniak School</t>
  </si>
  <si>
    <t>020048000189</t>
  </si>
  <si>
    <t>Old Harbor School</t>
  </si>
  <si>
    <t>020048000186</t>
  </si>
  <si>
    <t>Kodiak Middle School</t>
  </si>
  <si>
    <t>020048000180</t>
  </si>
  <si>
    <t>Akhiok School</t>
  </si>
  <si>
    <t>020048000188</t>
  </si>
  <si>
    <t>Main Elementary</t>
  </si>
  <si>
    <t>020048000185</t>
  </si>
  <si>
    <t>Kodiak High School</t>
  </si>
  <si>
    <t>020048000192</t>
  </si>
  <si>
    <t>Ouzinkie School</t>
  </si>
  <si>
    <t>020048000183</t>
  </si>
  <si>
    <t>East Elementary</t>
  </si>
  <si>
    <t>020048000137</t>
  </si>
  <si>
    <t>020048000435</t>
  </si>
  <si>
    <t>AKTEACH</t>
  </si>
  <si>
    <t>020048000190</t>
  </si>
  <si>
    <t>Peterson Elementary</t>
  </si>
  <si>
    <t>020048000191</t>
  </si>
  <si>
    <t>Port Lions School</t>
  </si>
  <si>
    <t>020000100438</t>
  </si>
  <si>
    <t>Ket'acik/Aapalluk Memorial School</t>
  </si>
  <si>
    <t>020000100765</t>
  </si>
  <si>
    <t>Mertarvik School</t>
  </si>
  <si>
    <t>020000100209</t>
  </si>
  <si>
    <t>Chaputnguak School</t>
  </si>
  <si>
    <t>020000100212</t>
  </si>
  <si>
    <t>Kwigillingok School</t>
  </si>
  <si>
    <t>020000100391</t>
  </si>
  <si>
    <t>Akula Elitnaurvik School</t>
  </si>
  <si>
    <t>020000100206</t>
  </si>
  <si>
    <t>Joann A. Alexie Memorial School</t>
  </si>
  <si>
    <t>020000100214</t>
  </si>
  <si>
    <t>Anna Tobeluk Memorial School</t>
  </si>
  <si>
    <t>020000100210</t>
  </si>
  <si>
    <t>Chief Paul Memorial School</t>
  </si>
  <si>
    <t>020000100408</t>
  </si>
  <si>
    <t>Nuniwarmiut School</t>
  </si>
  <si>
    <t>020000100389</t>
  </si>
  <si>
    <t>Paul T. Albert Memorial School</t>
  </si>
  <si>
    <t>020000100409</t>
  </si>
  <si>
    <t>William Miller Memorial School</t>
  </si>
  <si>
    <t>020000100406</t>
  </si>
  <si>
    <t>Lewis Angapak Memorial School</t>
  </si>
  <si>
    <t>020000100211</t>
  </si>
  <si>
    <t>Ayagina'ar Elitnaurvik</t>
  </si>
  <si>
    <t>020000100619</t>
  </si>
  <si>
    <t>Akiuk Memorial School</t>
  </si>
  <si>
    <t>020000100392</t>
  </si>
  <si>
    <t>Eek School</t>
  </si>
  <si>
    <t>020000100476</t>
  </si>
  <si>
    <t>Rocky Mountain School</t>
  </si>
  <si>
    <t>020000100213</t>
  </si>
  <si>
    <t>Nelson Island Area School</t>
  </si>
  <si>
    <t>020000100441</t>
  </si>
  <si>
    <t>Kuinerrarmiut Elitnaurviat</t>
  </si>
  <si>
    <t>020000100439</t>
  </si>
  <si>
    <t>Z. John Williams Memorial School</t>
  </si>
  <si>
    <t>020000100440</t>
  </si>
  <si>
    <t>Ayaprun School</t>
  </si>
  <si>
    <t>020000100215</t>
  </si>
  <si>
    <t>Arviq School</t>
  </si>
  <si>
    <t>020000100318</t>
  </si>
  <si>
    <t>Kuskokwim Learning Academy</t>
  </si>
  <si>
    <t>020000100475</t>
  </si>
  <si>
    <t>Qugcuun Memorial School</t>
  </si>
  <si>
    <t>020000100474</t>
  </si>
  <si>
    <t>Negtemiut Elitnaurviat School</t>
  </si>
  <si>
    <t>020000100436</t>
  </si>
  <si>
    <t>Mikelnguut Elitnaurviat</t>
  </si>
  <si>
    <t>020000100207</t>
  </si>
  <si>
    <t>Gladys Jung Elementary</t>
  </si>
  <si>
    <t>020000100208</t>
  </si>
  <si>
    <t>Bethel Regional High School</t>
  </si>
  <si>
    <t>020000100329</t>
  </si>
  <si>
    <t>Ayaprun Elitnaurvik</t>
  </si>
  <si>
    <t>020000100620</t>
  </si>
  <si>
    <t>Bethel Youth Facility</t>
  </si>
  <si>
    <t>020000300216</t>
  </si>
  <si>
    <t>Alakanuk School</t>
  </si>
  <si>
    <t>020000300217</t>
  </si>
  <si>
    <t>Emmonak School</t>
  </si>
  <si>
    <t>020000300767</t>
  </si>
  <si>
    <t>Hooper Bay Charter School</t>
  </si>
  <si>
    <t>04</t>
  </si>
  <si>
    <t>020000300219</t>
  </si>
  <si>
    <t>Hooper Bay School</t>
  </si>
  <si>
    <t>020000300411</t>
  </si>
  <si>
    <t>Kotlik School</t>
  </si>
  <si>
    <t>020000300218</t>
  </si>
  <si>
    <t>Marshall School</t>
  </si>
  <si>
    <t>020000300220</t>
  </si>
  <si>
    <t>Mountain Village School</t>
  </si>
  <si>
    <t>020000300413</t>
  </si>
  <si>
    <t>Nunam Iqua School</t>
  </si>
  <si>
    <t>020000300410</t>
  </si>
  <si>
    <t>Pilot Station School</t>
  </si>
  <si>
    <t>020000300222</t>
  </si>
  <si>
    <t>Russian Mission School</t>
  </si>
  <si>
    <t>020000300412</t>
  </si>
  <si>
    <t>Scammon Bay School</t>
  </si>
  <si>
    <t>020051000722</t>
  </si>
  <si>
    <t>Trapper Creek Elementary</t>
  </si>
  <si>
    <t>020051000725</t>
  </si>
  <si>
    <t>Sutton Elementary</t>
  </si>
  <si>
    <t>020051000225</t>
  </si>
  <si>
    <t>Glacier View School</t>
  </si>
  <si>
    <t>020051000407</t>
  </si>
  <si>
    <t>Mat-Su Youth Facility</t>
  </si>
  <si>
    <t>020051000723</t>
  </si>
  <si>
    <t>Talkeetna Elementary</t>
  </si>
  <si>
    <t>020051000720</t>
  </si>
  <si>
    <t>Burchell High School</t>
  </si>
  <si>
    <t>020051000232</t>
  </si>
  <si>
    <t>Susitna Valley High</t>
  </si>
  <si>
    <t>020051000734</t>
  </si>
  <si>
    <t>Mat-Su Day School</t>
  </si>
  <si>
    <t>020051000727</t>
  </si>
  <si>
    <t>Big Lake Elementary</t>
  </si>
  <si>
    <t>020051000416</t>
  </si>
  <si>
    <t>Meadow Lakes Elementary</t>
  </si>
  <si>
    <t>020051000226</t>
  </si>
  <si>
    <t>Iditarod Elementary</t>
  </si>
  <si>
    <t>020051000721</t>
  </si>
  <si>
    <t>Willow Elementary</t>
  </si>
  <si>
    <t>020051000011</t>
  </si>
  <si>
    <t>Goose Bay Elementary</t>
  </si>
  <si>
    <t>020051000733</t>
  </si>
  <si>
    <t>Knik Elementary School</t>
  </si>
  <si>
    <t>020051000425</t>
  </si>
  <si>
    <t>Valley Pathways</t>
  </si>
  <si>
    <t>020051000759</t>
  </si>
  <si>
    <t>Dena’ina Elementary School</t>
  </si>
  <si>
    <t>020051000545</t>
  </si>
  <si>
    <t>Wasilla Middle School</t>
  </si>
  <si>
    <t>020051000758</t>
  </si>
  <si>
    <t>Joe Redington Senior Jr/Sr High School</t>
  </si>
  <si>
    <t>020051000724</t>
  </si>
  <si>
    <t>Butte Elementary</t>
  </si>
  <si>
    <t>020051000414</t>
  </si>
  <si>
    <t>Snowshoe Elementary</t>
  </si>
  <si>
    <t>020051000586</t>
  </si>
  <si>
    <t>Houston Jr./Sr. High School</t>
  </si>
  <si>
    <t>020051000230</t>
  </si>
  <si>
    <t>Sherrod Elementary</t>
  </si>
  <si>
    <t>020051000544</t>
  </si>
  <si>
    <t>Palmer Middle School</t>
  </si>
  <si>
    <t>020051000547</t>
  </si>
  <si>
    <t>Tanaina Elementary</t>
  </si>
  <si>
    <t>020051000233</t>
  </si>
  <si>
    <t>Swanson Elementary</t>
  </si>
  <si>
    <t>020051000514</t>
  </si>
  <si>
    <t>Cottonwood Creek Elementary</t>
  </si>
  <si>
    <t>020051000585</t>
  </si>
  <si>
    <t>Finger Lake Elementary</t>
  </si>
  <si>
    <t>020051000443</t>
  </si>
  <si>
    <t>Larson Elementary</t>
  </si>
  <si>
    <t>020051000450</t>
  </si>
  <si>
    <t>Houston Middle School</t>
  </si>
  <si>
    <t>020051000444</t>
  </si>
  <si>
    <t>Teeland Middle School</t>
  </si>
  <si>
    <t>020051000237</t>
  </si>
  <si>
    <t>Wasilla High School</t>
  </si>
  <si>
    <t>020051000480</t>
  </si>
  <si>
    <t>John Shaw Elementary</t>
  </si>
  <si>
    <t>020051000565</t>
  </si>
  <si>
    <t>Pioneer Peak Elementary</t>
  </si>
  <si>
    <t>020051000227</t>
  </si>
  <si>
    <t>Palmer High School</t>
  </si>
  <si>
    <t>020051000711</t>
  </si>
  <si>
    <t>Colony High School</t>
  </si>
  <si>
    <t>020051000719</t>
  </si>
  <si>
    <t>Colony Middle School</t>
  </si>
  <si>
    <t>020051000741</t>
  </si>
  <si>
    <t>Fred and Sara Machetanz Elementary School</t>
  </si>
  <si>
    <t>020051000747</t>
  </si>
  <si>
    <t>Mat-Su Middle College School</t>
  </si>
  <si>
    <t>020051000224</t>
  </si>
  <si>
    <t>Mat-Su Central School</t>
  </si>
  <si>
    <t>020051000731</t>
  </si>
  <si>
    <t>Mat-Su Career &amp; Tech Ed High School</t>
  </si>
  <si>
    <t>020051000312</t>
  </si>
  <si>
    <t>Midnight Sun Family Learning Center</t>
  </si>
  <si>
    <t>020051000744</t>
  </si>
  <si>
    <t>Birchtree Charter School</t>
  </si>
  <si>
    <t>020051000469</t>
  </si>
  <si>
    <t>Twindly Bridge Charter School</t>
  </si>
  <si>
    <t>020051000740</t>
  </si>
  <si>
    <t>Fronteras Charter School</t>
  </si>
  <si>
    <t>020051000726</t>
  </si>
  <si>
    <t>Beryozova School</t>
  </si>
  <si>
    <t>020051000311</t>
  </si>
  <si>
    <t>Academy Charter School</t>
  </si>
  <si>
    <t>020051000452</t>
  </si>
  <si>
    <t>American Charter Academy</t>
  </si>
  <si>
    <t xml:space="preserve"> Nenana City School District</t>
  </si>
  <si>
    <t>020054000251</t>
  </si>
  <si>
    <t>Nenana City School</t>
  </si>
  <si>
    <t>020054000321</t>
  </si>
  <si>
    <t>CyberLynx Correspondence Program</t>
  </si>
  <si>
    <t>020061000289</t>
  </si>
  <si>
    <t>Tikigaq School</t>
  </si>
  <si>
    <t>020061000470</t>
  </si>
  <si>
    <t>Kiita Learning Community</t>
  </si>
  <si>
    <t>020061000288</t>
  </si>
  <si>
    <t>Nuiqsut Trapper School</t>
  </si>
  <si>
    <t>020061000283</t>
  </si>
  <si>
    <t>Nunamiut School</t>
  </si>
  <si>
    <t>020061000290</t>
  </si>
  <si>
    <t>Kali School</t>
  </si>
  <si>
    <t>020061000285</t>
  </si>
  <si>
    <t>Fred Ipalook Elementary</t>
  </si>
  <si>
    <t>020061000291</t>
  </si>
  <si>
    <t>Alak School</t>
  </si>
  <si>
    <t>020061000286</t>
  </si>
  <si>
    <t>Barrow High School</t>
  </si>
  <si>
    <t>020061000139</t>
  </si>
  <si>
    <t>Eben Hopson Middle School</t>
  </si>
  <si>
    <t>020061000287</t>
  </si>
  <si>
    <t>Harold Kaveolook School</t>
  </si>
  <si>
    <t>020061000284</t>
  </si>
  <si>
    <t>Meade River School</t>
  </si>
  <si>
    <t>020062500294</t>
  </si>
  <si>
    <t>Deering School</t>
  </si>
  <si>
    <t>020062500303</t>
  </si>
  <si>
    <t>Shungnak School</t>
  </si>
  <si>
    <t>020062500292</t>
  </si>
  <si>
    <t>Ambler School</t>
  </si>
  <si>
    <t>020062500297</t>
  </si>
  <si>
    <t>Kobuk School</t>
  </si>
  <si>
    <t>020062500302</t>
  </si>
  <si>
    <t>Aqqaluk High/Noorvik Elementary</t>
  </si>
  <si>
    <t>020062500301</t>
  </si>
  <si>
    <t>Napaaqtugmiut School</t>
  </si>
  <si>
    <t>020062500394</t>
  </si>
  <si>
    <t>Davis-Ramoth School</t>
  </si>
  <si>
    <t>020062500295</t>
  </si>
  <si>
    <t>Kiana School</t>
  </si>
  <si>
    <t>020062500293</t>
  </si>
  <si>
    <t>Buckland School</t>
  </si>
  <si>
    <t>020062500569</t>
  </si>
  <si>
    <t>Kotzebue Middle/High School</t>
  </si>
  <si>
    <t>020062500300</t>
  </si>
  <si>
    <t>McQueen School</t>
  </si>
  <si>
    <t>020062500298</t>
  </si>
  <si>
    <t>June Nelson Elementary</t>
  </si>
  <si>
    <t>020062500748</t>
  </si>
  <si>
    <t>NWABSD Home School</t>
  </si>
  <si>
    <t>020024000035</t>
  </si>
  <si>
    <t>Pacific High School</t>
  </si>
  <si>
    <t>020024000135</t>
  </si>
  <si>
    <t>Baranof Elementary</t>
  </si>
  <si>
    <t>01</t>
  </si>
  <si>
    <t>020024000136</t>
  </si>
  <si>
    <t>Blatchley Middle School</t>
  </si>
  <si>
    <t>020024000638</t>
  </si>
  <si>
    <t>Keet Gooshi Heen Elementary</t>
  </si>
  <si>
    <t>020024000143</t>
  </si>
  <si>
    <t>Sitka High School</t>
  </si>
  <si>
    <t>020024000142</t>
  </si>
  <si>
    <t>Sitka REACH</t>
  </si>
  <si>
    <t>020086200382</t>
  </si>
  <si>
    <t>Ella B. Vernetti School</t>
  </si>
  <si>
    <t>020086200377</t>
  </si>
  <si>
    <t>Allakaket School</t>
  </si>
  <si>
    <t>020086200385</t>
  </si>
  <si>
    <t>Andrew K. Demoski School</t>
  </si>
  <si>
    <t>020086200380</t>
  </si>
  <si>
    <t>Jimmy Huntington School</t>
  </si>
  <si>
    <t>020086200379</t>
  </si>
  <si>
    <t>Johnny Oldman School</t>
  </si>
  <si>
    <t>020086200384</t>
  </si>
  <si>
    <t>Minto School</t>
  </si>
  <si>
    <t>020086200757</t>
  </si>
  <si>
    <t>Rampart School</t>
  </si>
  <si>
    <t>020086200381</t>
  </si>
  <si>
    <t>Kaltag School</t>
  </si>
  <si>
    <t>020086200453</t>
  </si>
  <si>
    <t>Raven School</t>
  </si>
  <si>
    <t>020086200386</t>
  </si>
  <si>
    <t>Merreline A Kangas School</t>
  </si>
  <si>
    <t>Anderson-Crawford</t>
  </si>
  <si>
    <t>Kax̲dig̲oowu Héen Elementary School (previously Riverbend Elementary School )</t>
  </si>
  <si>
    <t>FY2019 State  Funding</t>
  </si>
  <si>
    <t>FY2019 One-Time Supplemental Funding</t>
  </si>
  <si>
    <t>FY2019 State Funding less One-Time Supplmental</t>
  </si>
  <si>
    <t>Total FY2019 ADM</t>
  </si>
  <si>
    <t>Total FY2021 ADM</t>
  </si>
  <si>
    <t xml:space="preserve">Total FY2022 ADM </t>
  </si>
  <si>
    <t>FY2019 State Funding per-pupil amount</t>
  </si>
  <si>
    <t>FY2021 State Funding per-pupil amount</t>
  </si>
  <si>
    <r>
      <t xml:space="preserve">FY2021 State  Funding           </t>
    </r>
    <r>
      <rPr>
        <sz val="11"/>
        <color theme="1"/>
        <rFont val="Arial"/>
        <family val="2"/>
      </rPr>
      <t>(no one-time funding in FY2021)</t>
    </r>
  </si>
  <si>
    <r>
      <t xml:space="preserve">FY2022 State Funding per-pupil amount -  </t>
    </r>
    <r>
      <rPr>
        <b/>
        <i/>
        <sz val="11"/>
        <color theme="1"/>
        <rFont val="Arial"/>
        <family val="2"/>
      </rPr>
      <t>projected</t>
    </r>
  </si>
  <si>
    <r>
      <t xml:space="preserve">FY2023 State Funding per-pupil amount -  </t>
    </r>
    <r>
      <rPr>
        <b/>
        <i/>
        <sz val="11"/>
        <color theme="1"/>
        <rFont val="Arial"/>
        <family val="2"/>
      </rPr>
      <t>projected</t>
    </r>
  </si>
  <si>
    <t>Total FY2023 ADM - projected</t>
  </si>
  <si>
    <r>
      <t xml:space="preserve">FY2023 State Aid Funding -  </t>
    </r>
    <r>
      <rPr>
        <b/>
        <i/>
        <sz val="11"/>
        <rFont val="Arial"/>
        <family val="2"/>
      </rPr>
      <t>projected 10/12/22</t>
    </r>
  </si>
  <si>
    <r>
      <t xml:space="preserve">FY2023 Pupil Transportation  Funding -  </t>
    </r>
    <r>
      <rPr>
        <b/>
        <i/>
        <sz val="11"/>
        <rFont val="Arial"/>
        <family val="2"/>
      </rPr>
      <t>projected 10/12/22</t>
    </r>
  </si>
  <si>
    <r>
      <t xml:space="preserve">FY2022 Other State Funding - </t>
    </r>
    <r>
      <rPr>
        <b/>
        <i/>
        <sz val="11"/>
        <rFont val="Arial"/>
        <family val="2"/>
      </rPr>
      <t>updated 10/12/22</t>
    </r>
  </si>
  <si>
    <t>FY2023 High Need change</t>
  </si>
  <si>
    <t>FY2023 High Poverty change</t>
  </si>
  <si>
    <t>FY2022 High Need change</t>
  </si>
  <si>
    <t>FY2022 High Poverty change</t>
  </si>
  <si>
    <r>
      <t xml:space="preserve">FY2023 State Funding -  </t>
    </r>
    <r>
      <rPr>
        <b/>
        <i/>
        <sz val="11"/>
        <rFont val="Arial"/>
        <family val="2"/>
      </rPr>
      <t>projected 10/12/22</t>
    </r>
  </si>
  <si>
    <r>
      <t xml:space="preserve">FY2023 Other State Funding - </t>
    </r>
    <r>
      <rPr>
        <b/>
        <i/>
        <sz val="11"/>
        <rFont val="Arial"/>
        <family val="2"/>
      </rPr>
      <t>projected 10/12/22</t>
    </r>
  </si>
  <si>
    <t>020060000256 &amp; 20060000238</t>
  </si>
  <si>
    <t xml:space="preserve">FY2022 State Aid Funding </t>
  </si>
  <si>
    <t>FY2022 Pupil Transportation  Funding</t>
  </si>
  <si>
    <t>FY2022 State Funding</t>
  </si>
  <si>
    <t>Districts required to meet FY23 MOEquity requirements as of 10/26/2022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</si>
</sst>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4" fontId="0" fillId="2" borderId="2" xfId="2" applyNumberFormat="1" applyFont="1" applyFill="1" applyBorder="1"/>
    <xf numFmtId="0" fontId="0" fillId="0" borderId="1" xfId="0" applyBorder="1"/>
    <xf numFmtId="49" fontId="0" fillId="2" borderId="1" xfId="0" applyNumberFormat="1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10" fontId="0" fillId="2" borderId="1" xfId="2" applyNumberFormat="1" applyFont="1" applyFill="1" applyBorder="1"/>
    <xf numFmtId="164" fontId="0" fillId="0" borderId="1" xfId="1" applyNumberFormat="1" applyFont="1" applyBorder="1"/>
    <xf numFmtId="0" fontId="6" fillId="0" borderId="1" xfId="0" applyFont="1" applyBorder="1"/>
    <xf numFmtId="164" fontId="0" fillId="2" borderId="0" xfId="1" applyNumberFormat="1" applyFont="1" applyFill="1"/>
    <xf numFmtId="164" fontId="0" fillId="0" borderId="2" xfId="2" applyNumberFormat="1" applyFont="1" applyFill="1" applyBorder="1"/>
    <xf numFmtId="49" fontId="0" fillId="0" borderId="1" xfId="0" applyNumberFormat="1" applyBorder="1"/>
    <xf numFmtId="10" fontId="0" fillId="0" borderId="1" xfId="2" applyNumberFormat="1" applyFont="1" applyFill="1" applyBorder="1"/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164" fontId="0" fillId="3" borderId="0" xfId="1" applyNumberFormat="1" applyFont="1" applyFill="1"/>
    <xf numFmtId="0" fontId="10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164" fontId="5" fillId="0" borderId="1" xfId="1" applyNumberFormat="1" applyFont="1" applyBorder="1"/>
    <xf numFmtId="3" fontId="5" fillId="0" borderId="1" xfId="0" applyNumberFormat="1" applyFont="1" applyBorder="1"/>
    <xf numFmtId="10" fontId="5" fillId="0" borderId="1" xfId="2" applyNumberFormat="1" applyFont="1" applyBorder="1"/>
    <xf numFmtId="3" fontId="6" fillId="2" borderId="1" xfId="0" applyNumberFormat="1" applyFont="1" applyFill="1" applyBorder="1"/>
    <xf numFmtId="3" fontId="6" fillId="0" borderId="1" xfId="0" applyNumberFormat="1" applyFont="1" applyBorder="1"/>
    <xf numFmtId="0" fontId="10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0" fontId="0" fillId="0" borderId="0" xfId="2" applyNumberFormat="1" applyFont="1"/>
    <xf numFmtId="43" fontId="0" fillId="0" borderId="0" xfId="1" applyFont="1"/>
    <xf numFmtId="0" fontId="5" fillId="0" borderId="0" xfId="3" applyFont="1"/>
    <xf numFmtId="0" fontId="3" fillId="0" borderId="0" xfId="3"/>
    <xf numFmtId="0" fontId="3" fillId="0" borderId="0" xfId="3" applyAlignment="1">
      <alignment horizontal="center"/>
    </xf>
    <xf numFmtId="0" fontId="3" fillId="4" borderId="0" xfId="3" applyFill="1"/>
    <xf numFmtId="0" fontId="3" fillId="0" borderId="0" xfId="3" applyAlignment="1">
      <alignment vertical="top" wrapText="1"/>
    </xf>
    <xf numFmtId="0" fontId="12" fillId="0" borderId="4" xfId="3" applyFont="1" applyBorder="1"/>
    <xf numFmtId="9" fontId="12" fillId="0" borderId="4" xfId="4" applyFont="1" applyBorder="1" applyAlignment="1">
      <alignment horizontal="center" wrapText="1"/>
    </xf>
    <xf numFmtId="0" fontId="3" fillId="4" borderId="2" xfId="3" applyFill="1" applyBorder="1"/>
    <xf numFmtId="0" fontId="3" fillId="0" borderId="1" xfId="3" applyBorder="1"/>
    <xf numFmtId="0" fontId="3" fillId="4" borderId="1" xfId="3" applyFill="1" applyBorder="1"/>
    <xf numFmtId="0" fontId="3" fillId="0" borderId="1" xfId="3" applyBorder="1" applyAlignment="1">
      <alignment horizontal="center"/>
    </xf>
    <xf numFmtId="9" fontId="10" fillId="0" borderId="0" xfId="4" applyFont="1" applyFill="1" applyAlignment="1">
      <alignment horizontal="center"/>
    </xf>
    <xf numFmtId="9" fontId="6" fillId="4" borderId="1" xfId="4" applyFont="1" applyFill="1" applyBorder="1" applyAlignment="1">
      <alignment horizontal="center"/>
    </xf>
    <xf numFmtId="9" fontId="6" fillId="0" borderId="1" xfId="4" applyFont="1" applyFill="1" applyBorder="1" applyAlignment="1">
      <alignment horizontal="center"/>
    </xf>
    <xf numFmtId="0" fontId="3" fillId="0" borderId="0" xfId="3" quotePrefix="1" applyAlignment="1">
      <alignment horizontal="left"/>
    </xf>
    <xf numFmtId="0" fontId="13" fillId="0" borderId="0" xfId="3" applyFont="1" applyAlignment="1">
      <alignment horizontal="center"/>
    </xf>
    <xf numFmtId="9" fontId="14" fillId="0" borderId="4" xfId="4" applyFont="1" applyFill="1" applyBorder="1" applyAlignment="1">
      <alignment horizontal="center" wrapText="1"/>
    </xf>
    <xf numFmtId="9" fontId="14" fillId="0" borderId="4" xfId="4" applyFont="1" applyBorder="1" applyAlignment="1">
      <alignment horizontal="center" wrapText="1"/>
    </xf>
    <xf numFmtId="9" fontId="6" fillId="4" borderId="2" xfId="4" applyFont="1" applyFill="1" applyBorder="1" applyAlignment="1">
      <alignment horizontal="center"/>
    </xf>
    <xf numFmtId="0" fontId="3" fillId="4" borderId="2" xfId="3" applyFill="1" applyBorder="1" applyAlignment="1">
      <alignment horizontal="center"/>
    </xf>
    <xf numFmtId="0" fontId="3" fillId="4" borderId="1" xfId="3" applyFill="1" applyBorder="1" applyAlignment="1">
      <alignment horizontal="center"/>
    </xf>
    <xf numFmtId="9" fontId="15" fillId="4" borderId="2" xfId="3" applyNumberFormat="1" applyFont="1" applyFill="1" applyBorder="1" applyAlignment="1">
      <alignment horizontal="center"/>
    </xf>
    <xf numFmtId="9" fontId="15" fillId="4" borderId="1" xfId="3" applyNumberFormat="1" applyFont="1" applyFill="1" applyBorder="1" applyAlignment="1">
      <alignment horizontal="center"/>
    </xf>
    <xf numFmtId="9" fontId="15" fillId="0" borderId="1" xfId="3" applyNumberFormat="1" applyFont="1" applyBorder="1" applyAlignment="1">
      <alignment horizontal="center"/>
    </xf>
    <xf numFmtId="0" fontId="15" fillId="4" borderId="2" xfId="3" applyFont="1" applyFill="1" applyBorder="1"/>
    <xf numFmtId="0" fontId="15" fillId="4" borderId="2" xfId="3" applyFont="1" applyFill="1" applyBorder="1" applyAlignment="1">
      <alignment horizontal="center"/>
    </xf>
    <xf numFmtId="0" fontId="15" fillId="4" borderId="1" xfId="3" applyFont="1" applyFill="1" applyBorder="1"/>
    <xf numFmtId="0" fontId="15" fillId="4" borderId="1" xfId="3" applyFont="1" applyFill="1" applyBorder="1" applyAlignment="1">
      <alignment horizontal="center"/>
    </xf>
    <xf numFmtId="0" fontId="2" fillId="4" borderId="1" xfId="3" applyFont="1" applyFill="1" applyBorder="1"/>
    <xf numFmtId="0" fontId="15" fillId="0" borderId="0" xfId="3" applyFont="1" applyAlignment="1">
      <alignment horizontal="center"/>
    </xf>
    <xf numFmtId="9" fontId="15" fillId="0" borderId="0" xfId="3" applyNumberFormat="1" applyFont="1" applyAlignment="1">
      <alignment horizontal="center"/>
    </xf>
    <xf numFmtId="0" fontId="2" fillId="0" borderId="0" xfId="3" applyFont="1"/>
    <xf numFmtId="49" fontId="0" fillId="2" borderId="3" xfId="0" applyNumberFormat="1" applyFill="1" applyBorder="1"/>
    <xf numFmtId="0" fontId="0" fillId="2" borderId="3" xfId="0" applyFill="1" applyBorder="1"/>
    <xf numFmtId="164" fontId="0" fillId="2" borderId="3" xfId="1" applyNumberFormat="1" applyFont="1" applyFill="1" applyBorder="1"/>
    <xf numFmtId="3" fontId="6" fillId="2" borderId="3" xfId="0" applyNumberFormat="1" applyFont="1" applyFill="1" applyBorder="1"/>
    <xf numFmtId="0" fontId="6" fillId="0" borderId="0" xfId="0" applyFont="1"/>
    <xf numFmtId="164" fontId="0" fillId="0" borderId="0" xfId="1" applyNumberFormat="1" applyFont="1"/>
    <xf numFmtId="165" fontId="0" fillId="0" borderId="1" xfId="5" applyNumberFormat="1" applyFont="1" applyBorder="1"/>
    <xf numFmtId="165" fontId="6" fillId="0" borderId="1" xfId="5" applyNumberFormat="1" applyFont="1" applyBorder="1"/>
    <xf numFmtId="164" fontId="6" fillId="0" borderId="1" xfId="1" applyNumberFormat="1" applyFont="1" applyBorder="1"/>
    <xf numFmtId="165" fontId="0" fillId="0" borderId="1" xfId="5" applyNumberFormat="1" applyFont="1" applyFill="1" applyBorder="1"/>
    <xf numFmtId="165" fontId="6" fillId="0" borderId="1" xfId="5" applyNumberFormat="1" applyFont="1" applyFill="1" applyBorder="1"/>
    <xf numFmtId="164" fontId="6" fillId="0" borderId="1" xfId="1" applyNumberFormat="1" applyFont="1" applyFill="1" applyBorder="1"/>
    <xf numFmtId="164" fontId="0" fillId="0" borderId="1" xfId="0" applyNumberFormat="1" applyBorder="1"/>
    <xf numFmtId="164" fontId="0" fillId="0" borderId="0" xfId="1" applyNumberFormat="1" applyFont="1" applyBorder="1"/>
    <xf numFmtId="165" fontId="0" fillId="0" borderId="0" xfId="0" applyNumberFormat="1"/>
    <xf numFmtId="165" fontId="6" fillId="0" borderId="0" xfId="0" applyNumberFormat="1" applyFont="1"/>
    <xf numFmtId="164" fontId="0" fillId="0" borderId="0" xfId="0" applyNumberFormat="1"/>
    <xf numFmtId="43" fontId="0" fillId="0" borderId="0" xfId="0" applyNumberFormat="1"/>
    <xf numFmtId="43" fontId="0" fillId="0" borderId="0" xfId="5" applyNumberFormat="1" applyFont="1" applyFill="1" applyBorder="1"/>
    <xf numFmtId="165" fontId="0" fillId="0" borderId="0" xfId="5" applyNumberFormat="1" applyFont="1"/>
    <xf numFmtId="165" fontId="0" fillId="2" borderId="1" xfId="5" applyNumberFormat="1" applyFont="1" applyFill="1" applyBorder="1"/>
    <xf numFmtId="42" fontId="0" fillId="3" borderId="1" xfId="0" applyNumberFormat="1" applyFill="1" applyBorder="1"/>
    <xf numFmtId="42" fontId="0" fillId="0" borderId="1" xfId="0" applyNumberFormat="1" applyBorder="1"/>
    <xf numFmtId="165" fontId="6" fillId="3" borderId="1" xfId="5" applyNumberFormat="1" applyFont="1" applyFill="1" applyBorder="1" applyAlignment="1">
      <alignment horizontal="center"/>
    </xf>
    <xf numFmtId="165" fontId="6" fillId="0" borderId="1" xfId="5" applyNumberFormat="1" applyFont="1" applyBorder="1" applyAlignment="1">
      <alignment horizontal="center"/>
    </xf>
    <xf numFmtId="164" fontId="5" fillId="0" borderId="1" xfId="2" applyNumberFormat="1" applyFont="1" applyBorder="1"/>
    <xf numFmtId="0" fontId="11" fillId="0" borderId="1" xfId="0" applyFont="1" applyBorder="1" applyAlignment="1">
      <alignment horizontal="center"/>
    </xf>
    <xf numFmtId="165" fontId="5" fillId="0" borderId="1" xfId="0" applyNumberFormat="1" applyFont="1" applyBorder="1"/>
    <xf numFmtId="165" fontId="7" fillId="0" borderId="1" xfId="0" applyNumberFormat="1" applyFont="1" applyBorder="1"/>
    <xf numFmtId="165" fontId="7" fillId="0" borderId="1" xfId="5" applyNumberFormat="1" applyFont="1" applyFill="1" applyBorder="1"/>
    <xf numFmtId="165" fontId="5" fillId="0" borderId="1" xfId="5" applyNumberFormat="1" applyFont="1" applyFill="1" applyBorder="1"/>
    <xf numFmtId="43" fontId="5" fillId="0" borderId="1" xfId="5" applyNumberFormat="1" applyFont="1" applyFill="1" applyBorder="1"/>
    <xf numFmtId="0" fontId="1" fillId="0" borderId="1" xfId="3" applyFont="1" applyBorder="1" applyAlignment="1">
      <alignment horizontal="left"/>
    </xf>
  </cellXfs>
  <cellStyles count="6">
    <cellStyle name="Comma" xfId="1" builtinId="3"/>
    <cellStyle name="Currency" xfId="5" builtinId="4"/>
    <cellStyle name="Normal" xfId="0" builtinId="0"/>
    <cellStyle name="Normal 2" xfId="3" xr:uid="{22060B63-80CC-4576-90D6-22CA1696F8F0}"/>
    <cellStyle name="Percent" xfId="2" builtinId="5"/>
    <cellStyle name="Percent 2" xfId="4" xr:uid="{C3253DDB-466C-49E5-8945-4FE6B5B229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CF251-6170-4065-A436-857DCF0C8E88}">
  <sheetPr>
    <pageSetUpPr fitToPage="1"/>
  </sheetPr>
  <dimension ref="A1:AI65"/>
  <sheetViews>
    <sheetView tabSelected="1" workbookViewId="0">
      <pane xSplit="2" ySplit="5" topLeftCell="Y17" activePane="bottomRight" state="frozen"/>
      <selection pane="topRight" activeCell="C1" sqref="C1"/>
      <selection pane="bottomLeft" activeCell="A4" sqref="A4"/>
      <selection pane="bottomRight" activeCell="AG14" sqref="AG14"/>
    </sheetView>
  </sheetViews>
  <sheetFormatPr defaultRowHeight="13.8" x14ac:dyDescent="0.25"/>
  <cols>
    <col min="1" max="1" width="7.8984375" bestFit="1" customWidth="1"/>
    <col min="2" max="2" width="38.19921875" bestFit="1" customWidth="1"/>
    <col min="3" max="3" width="11.69921875" customWidth="1"/>
    <col min="4" max="4" width="13" customWidth="1"/>
    <col min="5" max="5" width="10.69921875" customWidth="1"/>
    <col min="6" max="6" width="11" customWidth="1"/>
    <col min="7" max="8" width="9" style="28" customWidth="1"/>
    <col min="9" max="9" width="16.3984375" bestFit="1" customWidth="1"/>
    <col min="10" max="10" width="17.09765625" bestFit="1" customWidth="1"/>
    <col min="11" max="12" width="14.69921875" customWidth="1"/>
    <col min="13" max="13" width="14.69921875" style="70" customWidth="1"/>
    <col min="14" max="14" width="13.69921875" style="70" customWidth="1"/>
    <col min="15" max="15" width="14.69921875" style="70" bestFit="1" customWidth="1"/>
    <col min="16" max="20" width="14.69921875" style="70" customWidth="1"/>
    <col min="21" max="22" width="10.69921875" customWidth="1"/>
    <col min="23" max="24" width="10.69921875" style="71" customWidth="1"/>
    <col min="25" max="28" width="11" customWidth="1"/>
    <col min="29" max="30" width="9" style="28" customWidth="1"/>
    <col min="31" max="31" width="9.59765625" bestFit="1" customWidth="1"/>
    <col min="32" max="32" width="8.69921875" customWidth="1"/>
    <col min="33" max="33" width="19.8984375" style="20" bestFit="1" customWidth="1"/>
    <col min="34" max="34" width="9" customWidth="1"/>
    <col min="35" max="35" width="11.09765625" bestFit="1" customWidth="1"/>
  </cols>
  <sheetData>
    <row r="1" spans="1:35" x14ac:dyDescent="0.25">
      <c r="A1" s="1" t="s">
        <v>0</v>
      </c>
    </row>
    <row r="2" spans="1:35" x14ac:dyDescent="0.25">
      <c r="A2" s="1" t="s">
        <v>1</v>
      </c>
    </row>
    <row r="3" spans="1:35" x14ac:dyDescent="0.25">
      <c r="A3" s="1" t="s">
        <v>122</v>
      </c>
    </row>
    <row r="5" spans="1:35" s="4" customFormat="1" ht="109.95" customHeight="1" x14ac:dyDescent="0.25">
      <c r="A5" s="2" t="s">
        <v>2</v>
      </c>
      <c r="B5" s="2" t="s">
        <v>3</v>
      </c>
      <c r="C5" s="2" t="s">
        <v>121</v>
      </c>
      <c r="D5" s="2" t="s">
        <v>124</v>
      </c>
      <c r="E5" s="2" t="s">
        <v>123</v>
      </c>
      <c r="F5" s="2" t="s">
        <v>4</v>
      </c>
      <c r="G5" s="3" t="s">
        <v>5</v>
      </c>
      <c r="H5" s="3" t="s">
        <v>6</v>
      </c>
      <c r="I5" s="2" t="s">
        <v>863</v>
      </c>
      <c r="J5" s="2" t="s">
        <v>864</v>
      </c>
      <c r="K5" s="2" t="s">
        <v>865</v>
      </c>
      <c r="L5" s="2" t="s">
        <v>871</v>
      </c>
      <c r="M5" s="3" t="s">
        <v>885</v>
      </c>
      <c r="N5" s="3" t="s">
        <v>886</v>
      </c>
      <c r="O5" s="3" t="s">
        <v>877</v>
      </c>
      <c r="P5" s="3" t="s">
        <v>887</v>
      </c>
      <c r="Q5" s="3" t="s">
        <v>875</v>
      </c>
      <c r="R5" s="3" t="s">
        <v>876</v>
      </c>
      <c r="S5" s="3" t="s">
        <v>883</v>
      </c>
      <c r="T5" s="3" t="s">
        <v>882</v>
      </c>
      <c r="U5" s="2" t="s">
        <v>866</v>
      </c>
      <c r="V5" s="2" t="s">
        <v>867</v>
      </c>
      <c r="W5" s="3" t="s">
        <v>868</v>
      </c>
      <c r="X5" s="3" t="s">
        <v>874</v>
      </c>
      <c r="Y5" s="2" t="s">
        <v>869</v>
      </c>
      <c r="Z5" s="2" t="s">
        <v>870</v>
      </c>
      <c r="AA5" s="2" t="s">
        <v>872</v>
      </c>
      <c r="AB5" s="2" t="s">
        <v>873</v>
      </c>
      <c r="AC5" s="2" t="s">
        <v>880</v>
      </c>
      <c r="AD5" s="2" t="s">
        <v>881</v>
      </c>
      <c r="AE5" s="2" t="s">
        <v>878</v>
      </c>
      <c r="AF5" s="2" t="s">
        <v>879</v>
      </c>
      <c r="AG5" s="3" t="s">
        <v>7</v>
      </c>
    </row>
    <row r="6" spans="1:35" x14ac:dyDescent="0.25">
      <c r="A6" s="7" t="s">
        <v>55</v>
      </c>
      <c r="B6" s="8" t="s">
        <v>56</v>
      </c>
      <c r="C6" s="9">
        <v>386.05</v>
      </c>
      <c r="D6" s="5">
        <f>SUM($C$6:C6)</f>
        <v>386.05</v>
      </c>
      <c r="E6" s="26">
        <v>74</v>
      </c>
      <c r="F6" s="10">
        <f t="shared" ref="F6:F37" si="0">E6/C6</f>
        <v>0.19168501489444373</v>
      </c>
      <c r="G6" s="29" t="s">
        <v>10</v>
      </c>
      <c r="H6" s="31" t="s">
        <v>10</v>
      </c>
      <c r="I6" s="72">
        <v>10051618</v>
      </c>
      <c r="J6" s="72">
        <v>120683</v>
      </c>
      <c r="K6" s="72">
        <f t="shared" ref="K6:K37" si="1">I6-J6</f>
        <v>9930935</v>
      </c>
      <c r="L6" s="73">
        <v>10213301.77</v>
      </c>
      <c r="M6" s="73">
        <v>8810572</v>
      </c>
      <c r="N6" s="73">
        <v>746026</v>
      </c>
      <c r="O6" s="73">
        <v>200753</v>
      </c>
      <c r="P6" s="76">
        <f>SUM(M6:O6)</f>
        <v>9757351</v>
      </c>
      <c r="Q6" s="76">
        <v>8745038</v>
      </c>
      <c r="R6" s="76">
        <v>721886</v>
      </c>
      <c r="S6" s="76">
        <f>242254+47804.82</f>
        <v>290058.82</v>
      </c>
      <c r="T6" s="76">
        <f>SUM(Q6:S6)</f>
        <v>9756982.8200000003</v>
      </c>
      <c r="U6" s="11">
        <v>381.35</v>
      </c>
      <c r="V6" s="11">
        <v>395.7</v>
      </c>
      <c r="W6" s="74">
        <v>386.05</v>
      </c>
      <c r="X6" s="74">
        <v>371</v>
      </c>
      <c r="Y6" s="72">
        <f t="shared" ref="Y6:Y37" si="2">K6/U6</f>
        <v>26041.523534810542</v>
      </c>
      <c r="Z6" s="72">
        <f t="shared" ref="Z6:Z37" si="3">L6/V6</f>
        <v>25810.719661359617</v>
      </c>
      <c r="AA6" s="75">
        <f t="shared" ref="AA6:AA37" si="4">P6/W6</f>
        <v>25274.837456288045</v>
      </c>
      <c r="AB6" s="75">
        <f>T6/X6</f>
        <v>26299.145067385445</v>
      </c>
      <c r="AC6" s="86">
        <f>AA6-Z6</f>
        <v>-535.88220507157166</v>
      </c>
      <c r="AD6" s="87">
        <f>AA6-Y6</f>
        <v>-766.68607852249625</v>
      </c>
      <c r="AE6" s="86">
        <f t="shared" ref="AE6:AE37" si="5">AB6-AA6</f>
        <v>1024.3076110973998</v>
      </c>
      <c r="AF6" s="89">
        <f t="shared" ref="AF6:AF37" si="6">AB6-Y6</f>
        <v>257.62153257490354</v>
      </c>
      <c r="AG6" s="12" t="str">
        <f t="shared" ref="AG6:AG37" si="7">IF(C6&lt;1000, "No &lt;1000 in enrollment","")</f>
        <v>No &lt;1000 in enrollment</v>
      </c>
    </row>
    <row r="7" spans="1:35" x14ac:dyDescent="0.25">
      <c r="A7" s="7" t="s">
        <v>99</v>
      </c>
      <c r="B7" s="8" t="s">
        <v>100</v>
      </c>
      <c r="C7" s="9">
        <v>22.48</v>
      </c>
      <c r="D7" s="5">
        <f>SUM($C$6:C7)</f>
        <v>408.53000000000003</v>
      </c>
      <c r="E7" s="26">
        <v>4</v>
      </c>
      <c r="F7" s="10">
        <f t="shared" si="0"/>
        <v>0.17793594306049823</v>
      </c>
      <c r="G7" s="29" t="s">
        <v>10</v>
      </c>
      <c r="H7" s="31" t="s">
        <v>10</v>
      </c>
      <c r="I7" s="72">
        <v>1127208</v>
      </c>
      <c r="J7" s="72">
        <v>14716</v>
      </c>
      <c r="K7" s="72">
        <f t="shared" si="1"/>
        <v>1112492</v>
      </c>
      <c r="L7" s="73">
        <v>1474986.8</v>
      </c>
      <c r="M7" s="73">
        <v>1410210</v>
      </c>
      <c r="N7" s="73">
        <v>0</v>
      </c>
      <c r="O7" s="73">
        <v>73412</v>
      </c>
      <c r="P7" s="76">
        <f t="shared" ref="P7:P36" si="8">SUM(M7:O7)</f>
        <v>1483622</v>
      </c>
      <c r="Q7" s="76">
        <v>1332468</v>
      </c>
      <c r="R7" s="76">
        <v>0</v>
      </c>
      <c r="S7" s="76">
        <v>73006</v>
      </c>
      <c r="T7" s="76">
        <f t="shared" ref="T7:T59" si="9">SUM(Q7:S7)</f>
        <v>1405474</v>
      </c>
      <c r="U7" s="11">
        <v>18.05</v>
      </c>
      <c r="V7" s="11">
        <v>24.95</v>
      </c>
      <c r="W7" s="74">
        <v>22.48</v>
      </c>
      <c r="X7" s="74">
        <v>23</v>
      </c>
      <c r="Y7" s="72">
        <f t="shared" si="2"/>
        <v>61633.905817174513</v>
      </c>
      <c r="Z7" s="72">
        <f t="shared" si="3"/>
        <v>59117.70741482966</v>
      </c>
      <c r="AA7" s="75">
        <f t="shared" si="4"/>
        <v>65997.41992882562</v>
      </c>
      <c r="AB7" s="75">
        <f t="shared" ref="AB7:AB60" si="10">T7/X7</f>
        <v>61107.565217391304</v>
      </c>
      <c r="AC7" s="75">
        <f t="shared" ref="AC7:AC60" si="11">AA7-Z7</f>
        <v>6879.7125139959608</v>
      </c>
      <c r="AD7" s="88">
        <f t="shared" ref="AD7:AD59" si="12">AA7-Y7</f>
        <v>4363.5141116511077</v>
      </c>
      <c r="AE7" s="86">
        <f t="shared" si="5"/>
        <v>-4889.8547114343164</v>
      </c>
      <c r="AF7" s="89">
        <f t="shared" si="6"/>
        <v>-526.34059978320875</v>
      </c>
      <c r="AG7" s="12" t="str">
        <f t="shared" si="7"/>
        <v>No &lt;1000 in enrollment</v>
      </c>
      <c r="AI7" s="71"/>
    </row>
    <row r="8" spans="1:35" x14ac:dyDescent="0.25">
      <c r="A8" s="7" t="s">
        <v>79</v>
      </c>
      <c r="B8" s="8" t="s">
        <v>80</v>
      </c>
      <c r="C8" s="9">
        <v>188.85</v>
      </c>
      <c r="D8" s="5">
        <f>SUM($C$6:C8)</f>
        <v>597.38</v>
      </c>
      <c r="E8" s="26">
        <v>23</v>
      </c>
      <c r="F8" s="10">
        <f t="shared" si="0"/>
        <v>0.12178978024887477</v>
      </c>
      <c r="G8" s="29" t="s">
        <v>10</v>
      </c>
      <c r="H8" s="30" t="s">
        <v>54</v>
      </c>
      <c r="I8" s="72">
        <v>4683580</v>
      </c>
      <c r="J8" s="72">
        <v>73563</v>
      </c>
      <c r="K8" s="72">
        <f t="shared" si="1"/>
        <v>4610017</v>
      </c>
      <c r="L8" s="73">
        <v>5057957.08</v>
      </c>
      <c r="M8" s="73">
        <v>4408534</v>
      </c>
      <c r="N8" s="73">
        <v>64776</v>
      </c>
      <c r="O8" s="73">
        <v>290392</v>
      </c>
      <c r="P8" s="76">
        <f t="shared" si="8"/>
        <v>4763702</v>
      </c>
      <c r="Q8" s="76">
        <v>4267305</v>
      </c>
      <c r="R8" s="76">
        <v>63798</v>
      </c>
      <c r="S8" s="76">
        <f>261023+124830</f>
        <v>385853</v>
      </c>
      <c r="T8" s="76">
        <f t="shared" si="9"/>
        <v>4716956</v>
      </c>
      <c r="U8" s="11">
        <v>213.3</v>
      </c>
      <c r="V8" s="11">
        <v>206.25</v>
      </c>
      <c r="W8" s="74">
        <v>188.85</v>
      </c>
      <c r="X8" s="74">
        <v>186</v>
      </c>
      <c r="Y8" s="72">
        <f t="shared" si="2"/>
        <v>21612.831692451946</v>
      </c>
      <c r="Z8" s="72">
        <f t="shared" si="3"/>
        <v>24523.428266666666</v>
      </c>
      <c r="AA8" s="75">
        <f t="shared" si="4"/>
        <v>25224.792163092403</v>
      </c>
      <c r="AB8" s="75">
        <f t="shared" si="10"/>
        <v>25359.978494623654</v>
      </c>
      <c r="AC8" s="75">
        <f t="shared" si="11"/>
        <v>701.36389642573704</v>
      </c>
      <c r="AD8" s="88">
        <f t="shared" si="12"/>
        <v>3611.9604706404571</v>
      </c>
      <c r="AE8" s="86">
        <f t="shared" si="5"/>
        <v>135.1863315312512</v>
      </c>
      <c r="AF8" s="90">
        <f t="shared" si="6"/>
        <v>3747.1468021717083</v>
      </c>
      <c r="AG8" s="12" t="str">
        <f t="shared" si="7"/>
        <v>No &lt;1000 in enrollment</v>
      </c>
      <c r="AI8" s="71"/>
    </row>
    <row r="9" spans="1:35" x14ac:dyDescent="0.25">
      <c r="A9" s="7" t="s">
        <v>87</v>
      </c>
      <c r="B9" s="8" t="s">
        <v>88</v>
      </c>
      <c r="C9" s="9">
        <v>42899.85</v>
      </c>
      <c r="D9" s="5">
        <f>SUM($C$6:C9)</f>
        <v>43497.229999999996</v>
      </c>
      <c r="E9" s="26">
        <f>3933-4</f>
        <v>3929</v>
      </c>
      <c r="F9" s="10">
        <f t="shared" si="0"/>
        <v>9.1585401813759265E-2</v>
      </c>
      <c r="G9" s="29" t="s">
        <v>10</v>
      </c>
      <c r="H9" s="30" t="s">
        <v>54</v>
      </c>
      <c r="I9" s="72">
        <v>355684738</v>
      </c>
      <c r="J9" s="72">
        <v>5765196</v>
      </c>
      <c r="K9" s="72">
        <f t="shared" si="1"/>
        <v>349919542</v>
      </c>
      <c r="L9" s="73">
        <v>342205556.16000003</v>
      </c>
      <c r="M9" s="73">
        <v>318253088</v>
      </c>
      <c r="N9" s="73">
        <v>19694078</v>
      </c>
      <c r="O9" s="73">
        <v>2140679</v>
      </c>
      <c r="P9" s="76">
        <f t="shared" si="8"/>
        <v>340087845</v>
      </c>
      <c r="Q9" s="76">
        <v>314961277</v>
      </c>
      <c r="R9" s="76">
        <v>19875805</v>
      </c>
      <c r="S9" s="76">
        <v>935298</v>
      </c>
      <c r="T9" s="76">
        <f t="shared" si="9"/>
        <v>335772380</v>
      </c>
      <c r="U9" s="11">
        <v>45936.729999999981</v>
      </c>
      <c r="V9" s="11">
        <v>41319.94</v>
      </c>
      <c r="W9" s="74">
        <v>42899.85</v>
      </c>
      <c r="X9" s="74">
        <v>43296.84</v>
      </c>
      <c r="Y9" s="72">
        <f t="shared" si="2"/>
        <v>7617.4238349138077</v>
      </c>
      <c r="Z9" s="72">
        <f t="shared" si="3"/>
        <v>8281.8502679335943</v>
      </c>
      <c r="AA9" s="75">
        <f t="shared" si="4"/>
        <v>7927.4833128787168</v>
      </c>
      <c r="AB9" s="75">
        <f t="shared" si="10"/>
        <v>7755.1243924498885</v>
      </c>
      <c r="AC9" s="86">
        <f t="shared" si="11"/>
        <v>-354.36695505487751</v>
      </c>
      <c r="AD9" s="88">
        <f t="shared" si="12"/>
        <v>310.05947796490909</v>
      </c>
      <c r="AE9" s="86">
        <f t="shared" si="5"/>
        <v>-172.35892042882824</v>
      </c>
      <c r="AF9" s="90">
        <f t="shared" si="6"/>
        <v>137.70055753608085</v>
      </c>
      <c r="AG9" s="12" t="str">
        <f t="shared" si="7"/>
        <v/>
      </c>
      <c r="AI9" s="71"/>
    </row>
    <row r="10" spans="1:35" x14ac:dyDescent="0.25">
      <c r="A10" s="7" t="s">
        <v>46</v>
      </c>
      <c r="B10" s="8" t="s">
        <v>47</v>
      </c>
      <c r="C10" s="9">
        <v>295.55</v>
      </c>
      <c r="D10" s="5">
        <f>SUM($C$6:C10)</f>
        <v>43792.78</v>
      </c>
      <c r="E10" s="26">
        <v>53</v>
      </c>
      <c r="F10" s="10">
        <f t="shared" si="0"/>
        <v>0.17932667907291489</v>
      </c>
      <c r="G10" s="29" t="s">
        <v>10</v>
      </c>
      <c r="H10" s="31" t="s">
        <v>10</v>
      </c>
      <c r="I10" s="72">
        <v>3403811</v>
      </c>
      <c r="J10" s="72">
        <v>65241</v>
      </c>
      <c r="K10" s="72">
        <f t="shared" si="1"/>
        <v>3338570</v>
      </c>
      <c r="L10" s="73">
        <v>4572054</v>
      </c>
      <c r="M10" s="73">
        <v>3473568</v>
      </c>
      <c r="N10" s="73">
        <v>59406</v>
      </c>
      <c r="O10" s="73">
        <v>8783</v>
      </c>
      <c r="P10" s="76">
        <f t="shared" si="8"/>
        <v>3541757</v>
      </c>
      <c r="Q10" s="76">
        <v>3630315</v>
      </c>
      <c r="R10" s="76">
        <v>60501</v>
      </c>
      <c r="S10" s="76">
        <v>0</v>
      </c>
      <c r="T10" s="76">
        <f t="shared" si="9"/>
        <v>3690816</v>
      </c>
      <c r="U10" s="11">
        <v>299.60000000000002</v>
      </c>
      <c r="V10" s="11">
        <v>313.39999999999998</v>
      </c>
      <c r="W10" s="74">
        <v>295.55</v>
      </c>
      <c r="X10" s="74">
        <v>301</v>
      </c>
      <c r="Y10" s="72">
        <f t="shared" si="2"/>
        <v>11143.424566088117</v>
      </c>
      <c r="Z10" s="72">
        <f t="shared" si="3"/>
        <v>14588.557753669433</v>
      </c>
      <c r="AA10" s="75">
        <f t="shared" si="4"/>
        <v>11983.613601759431</v>
      </c>
      <c r="AB10" s="75">
        <f t="shared" si="10"/>
        <v>12261.847176079735</v>
      </c>
      <c r="AC10" s="86">
        <f t="shared" si="11"/>
        <v>-2604.9441519100019</v>
      </c>
      <c r="AD10" s="87">
        <f t="shared" si="12"/>
        <v>840.18903567131383</v>
      </c>
      <c r="AE10" s="86">
        <f t="shared" si="5"/>
        <v>278.23357432030389</v>
      </c>
      <c r="AF10" s="89">
        <f t="shared" si="6"/>
        <v>1118.4226099916177</v>
      </c>
      <c r="AG10" s="12" t="str">
        <f t="shared" si="7"/>
        <v>No &lt;1000 in enrollment</v>
      </c>
      <c r="AI10" s="71"/>
    </row>
    <row r="11" spans="1:35" x14ac:dyDescent="0.25">
      <c r="A11" s="7" t="s">
        <v>20</v>
      </c>
      <c r="B11" s="8" t="s">
        <v>21</v>
      </c>
      <c r="C11" s="9">
        <v>1714.74</v>
      </c>
      <c r="D11" s="5">
        <f>SUM($C$6:C11)</f>
        <v>45507.519999999997</v>
      </c>
      <c r="E11" s="26">
        <f>406-5</f>
        <v>401</v>
      </c>
      <c r="F11" s="10">
        <f t="shared" si="0"/>
        <v>0.23385469517244598</v>
      </c>
      <c r="G11" s="29" t="s">
        <v>10</v>
      </c>
      <c r="H11" s="31" t="s">
        <v>10</v>
      </c>
      <c r="I11" s="72">
        <v>31698414</v>
      </c>
      <c r="J11" s="72">
        <v>561149</v>
      </c>
      <c r="K11" s="72">
        <f t="shared" si="1"/>
        <v>31137265</v>
      </c>
      <c r="L11" s="73">
        <v>30097144.199999999</v>
      </c>
      <c r="M11" s="73">
        <v>31537778</v>
      </c>
      <c r="N11" s="73">
        <v>92596</v>
      </c>
      <c r="O11" s="73">
        <v>156941</v>
      </c>
      <c r="P11" s="76">
        <f t="shared" si="8"/>
        <v>31787315</v>
      </c>
      <c r="Q11" s="76">
        <v>31011061</v>
      </c>
      <c r="R11" s="76">
        <v>92286</v>
      </c>
      <c r="S11" s="76">
        <v>127927</v>
      </c>
      <c r="T11" s="76">
        <f t="shared" si="9"/>
        <v>31231274</v>
      </c>
      <c r="U11" s="11">
        <v>1777.5500000000002</v>
      </c>
      <c r="V11" s="11">
        <v>1742.15</v>
      </c>
      <c r="W11" s="74">
        <v>1714.74</v>
      </c>
      <c r="X11" s="74">
        <v>1709</v>
      </c>
      <c r="Y11" s="72">
        <f t="shared" si="2"/>
        <v>17516.955922477566</v>
      </c>
      <c r="Z11" s="72">
        <f t="shared" si="3"/>
        <v>17275.862698389919</v>
      </c>
      <c r="AA11" s="75">
        <f t="shared" si="4"/>
        <v>18537.687929365384</v>
      </c>
      <c r="AB11" s="75">
        <f t="shared" si="10"/>
        <v>18274.589818607372</v>
      </c>
      <c r="AC11" s="86">
        <f t="shared" si="11"/>
        <v>1261.8252309754644</v>
      </c>
      <c r="AD11" s="87">
        <f t="shared" si="12"/>
        <v>1020.732006887818</v>
      </c>
      <c r="AE11" s="86">
        <f t="shared" si="5"/>
        <v>-263.0981107580119</v>
      </c>
      <c r="AF11" s="89">
        <f t="shared" si="6"/>
        <v>757.63389612980609</v>
      </c>
      <c r="AG11" s="12" t="str">
        <f t="shared" si="7"/>
        <v/>
      </c>
      <c r="AI11" s="71"/>
    </row>
    <row r="12" spans="1:35" x14ac:dyDescent="0.25">
      <c r="A12" s="7" t="s">
        <v>77</v>
      </c>
      <c r="B12" s="8" t="s">
        <v>78</v>
      </c>
      <c r="C12" s="9">
        <v>104.5</v>
      </c>
      <c r="D12" s="5">
        <f>SUM($C$6:C12)</f>
        <v>45612.02</v>
      </c>
      <c r="E12" s="26">
        <v>12</v>
      </c>
      <c r="F12" s="10">
        <f t="shared" si="0"/>
        <v>0.11483253588516747</v>
      </c>
      <c r="G12" s="29" t="s">
        <v>10</v>
      </c>
      <c r="H12" s="30" t="s">
        <v>54</v>
      </c>
      <c r="I12" s="72">
        <v>1634264</v>
      </c>
      <c r="J12" s="72">
        <v>26842</v>
      </c>
      <c r="K12" s="72">
        <f t="shared" si="1"/>
        <v>1607422</v>
      </c>
      <c r="L12" s="73">
        <v>1417291.82</v>
      </c>
      <c r="M12" s="73">
        <v>971241</v>
      </c>
      <c r="N12" s="73">
        <v>284868</v>
      </c>
      <c r="O12" s="73">
        <v>144943</v>
      </c>
      <c r="P12" s="76">
        <f t="shared" si="8"/>
        <v>1401052</v>
      </c>
      <c r="Q12" s="76">
        <v>897647</v>
      </c>
      <c r="R12" s="76">
        <v>259776</v>
      </c>
      <c r="S12" s="76">
        <f>234019+91677.6</f>
        <v>325696.59999999998</v>
      </c>
      <c r="T12" s="76">
        <f t="shared" si="9"/>
        <v>1483119.6</v>
      </c>
      <c r="U12" s="11">
        <v>103.9</v>
      </c>
      <c r="V12" s="11">
        <v>111.33</v>
      </c>
      <c r="W12" s="74">
        <v>104.5</v>
      </c>
      <c r="X12" s="74">
        <v>97</v>
      </c>
      <c r="Y12" s="72">
        <f t="shared" si="2"/>
        <v>15470.856592877766</v>
      </c>
      <c r="Z12" s="72">
        <f t="shared" si="3"/>
        <v>12730.547202012038</v>
      </c>
      <c r="AA12" s="75">
        <f t="shared" si="4"/>
        <v>13407.196172248803</v>
      </c>
      <c r="AB12" s="75">
        <f t="shared" si="10"/>
        <v>15289.892783505156</v>
      </c>
      <c r="AC12" s="75">
        <f t="shared" si="11"/>
        <v>676.64897023676531</v>
      </c>
      <c r="AD12" s="88">
        <f t="shared" si="12"/>
        <v>-2063.660420628963</v>
      </c>
      <c r="AE12" s="86">
        <f t="shared" si="5"/>
        <v>1882.6966112563532</v>
      </c>
      <c r="AF12" s="90">
        <f t="shared" si="6"/>
        <v>-180.96380937260983</v>
      </c>
      <c r="AG12" s="12" t="str">
        <f t="shared" si="7"/>
        <v>No &lt;1000 in enrollment</v>
      </c>
      <c r="AI12" s="71"/>
    </row>
    <row r="13" spans="1:35" x14ac:dyDescent="0.25">
      <c r="A13" s="7" t="s">
        <v>52</v>
      </c>
      <c r="B13" s="8" t="s">
        <v>53</v>
      </c>
      <c r="C13" s="9">
        <v>130.85</v>
      </c>
      <c r="D13" s="5">
        <f>SUM($C$6:C13)</f>
        <v>45742.869999999995</v>
      </c>
      <c r="E13" s="26">
        <v>36</v>
      </c>
      <c r="F13" s="10">
        <f t="shared" si="0"/>
        <v>0.27512418800152849</v>
      </c>
      <c r="G13" s="29" t="s">
        <v>10</v>
      </c>
      <c r="H13" s="31" t="s">
        <v>10</v>
      </c>
      <c r="I13" s="72">
        <v>3808725</v>
      </c>
      <c r="J13" s="72">
        <v>49648</v>
      </c>
      <c r="K13" s="72">
        <f t="shared" si="1"/>
        <v>3759077</v>
      </c>
      <c r="L13" s="73">
        <v>3326266.6900000004</v>
      </c>
      <c r="M13" s="73">
        <v>3099477</v>
      </c>
      <c r="N13" s="73">
        <v>39789</v>
      </c>
      <c r="O13" s="73">
        <v>172305</v>
      </c>
      <c r="P13" s="76">
        <f t="shared" si="8"/>
        <v>3311571</v>
      </c>
      <c r="Q13" s="76">
        <v>3538048</v>
      </c>
      <c r="R13" s="76">
        <v>40920</v>
      </c>
      <c r="S13" s="76">
        <f>219851+32390.72</f>
        <v>252241.72</v>
      </c>
      <c r="T13" s="76">
        <f t="shared" si="9"/>
        <v>3831209.72</v>
      </c>
      <c r="U13" s="11">
        <v>164.29999999999998</v>
      </c>
      <c r="V13" s="11">
        <v>140.5</v>
      </c>
      <c r="W13" s="74">
        <v>130.85</v>
      </c>
      <c r="X13" s="74">
        <v>138</v>
      </c>
      <c r="Y13" s="72">
        <f t="shared" si="2"/>
        <v>22879.348752282414</v>
      </c>
      <c r="Z13" s="72">
        <f t="shared" si="3"/>
        <v>23674.496014234879</v>
      </c>
      <c r="AA13" s="75">
        <f t="shared" si="4"/>
        <v>25308.14673290027</v>
      </c>
      <c r="AB13" s="75">
        <f t="shared" si="10"/>
        <v>27762.389275362319</v>
      </c>
      <c r="AC13" s="86">
        <f t="shared" si="11"/>
        <v>1633.6507186653907</v>
      </c>
      <c r="AD13" s="87">
        <f t="shared" si="12"/>
        <v>2428.7979806178555</v>
      </c>
      <c r="AE13" s="86">
        <f t="shared" si="5"/>
        <v>2454.2425424620487</v>
      </c>
      <c r="AF13" s="89">
        <f t="shared" si="6"/>
        <v>4883.0405230799042</v>
      </c>
      <c r="AG13" s="12" t="str">
        <f t="shared" si="7"/>
        <v>No &lt;1000 in enrollment</v>
      </c>
      <c r="AI13" s="71"/>
    </row>
    <row r="14" spans="1:35" x14ac:dyDescent="0.25">
      <c r="A14" s="15" t="s">
        <v>111</v>
      </c>
      <c r="B14" s="6" t="s">
        <v>112</v>
      </c>
      <c r="C14" s="11">
        <v>585</v>
      </c>
      <c r="D14" s="14">
        <f>SUM($C$6:C14)</f>
        <v>46327.869999999995</v>
      </c>
      <c r="E14" s="27">
        <v>9</v>
      </c>
      <c r="F14" s="16">
        <f t="shared" si="0"/>
        <v>1.5384615384615385E-2</v>
      </c>
      <c r="G14" s="30" t="s">
        <v>54</v>
      </c>
      <c r="H14" s="30" t="s">
        <v>54</v>
      </c>
      <c r="I14" s="72">
        <v>4465102</v>
      </c>
      <c r="J14" s="72">
        <v>52194</v>
      </c>
      <c r="K14" s="72">
        <f t="shared" si="1"/>
        <v>4412908</v>
      </c>
      <c r="L14" s="73">
        <v>5083389.04</v>
      </c>
      <c r="M14" s="73">
        <v>4608283</v>
      </c>
      <c r="N14" s="73">
        <v>0</v>
      </c>
      <c r="O14" s="73">
        <v>488845</v>
      </c>
      <c r="P14" s="76">
        <f t="shared" si="8"/>
        <v>5097128</v>
      </c>
      <c r="Q14" s="76">
        <v>4595063</v>
      </c>
      <c r="R14" s="76">
        <v>0</v>
      </c>
      <c r="S14" s="76">
        <f>501573+62892.6</f>
        <v>564465.6</v>
      </c>
      <c r="T14" s="76">
        <f t="shared" si="9"/>
        <v>5159528.5999999996</v>
      </c>
      <c r="U14" s="11">
        <v>480.75</v>
      </c>
      <c r="V14" s="11">
        <v>648.4</v>
      </c>
      <c r="W14" s="74">
        <v>585</v>
      </c>
      <c r="X14" s="74">
        <v>607</v>
      </c>
      <c r="Y14" s="72">
        <f t="shared" si="2"/>
        <v>9179.2158086323452</v>
      </c>
      <c r="Z14" s="72">
        <f t="shared" si="3"/>
        <v>7839.8967304133257</v>
      </c>
      <c r="AA14" s="75">
        <f t="shared" si="4"/>
        <v>8713.0393162393157</v>
      </c>
      <c r="AB14" s="75">
        <f t="shared" si="10"/>
        <v>8500.0471169686971</v>
      </c>
      <c r="AC14" s="75">
        <f t="shared" si="11"/>
        <v>873.14258582598995</v>
      </c>
      <c r="AD14" s="88">
        <f t="shared" si="12"/>
        <v>-466.17649239302955</v>
      </c>
      <c r="AE14" s="72">
        <f t="shared" si="5"/>
        <v>-212.99219927061858</v>
      </c>
      <c r="AF14" s="90">
        <f t="shared" si="6"/>
        <v>-679.16869166364813</v>
      </c>
      <c r="AG14" s="12" t="str">
        <f t="shared" si="7"/>
        <v>No &lt;1000 in enrollment</v>
      </c>
      <c r="AI14" s="71"/>
    </row>
    <row r="15" spans="1:35" x14ac:dyDescent="0.25">
      <c r="A15" s="7" t="s">
        <v>109</v>
      </c>
      <c r="B15" s="8" t="s">
        <v>110</v>
      </c>
      <c r="C15" s="9">
        <v>420.04</v>
      </c>
      <c r="D15" s="5">
        <f>SUM($C$6:C15)</f>
        <v>46747.909999999996</v>
      </c>
      <c r="E15" s="26">
        <v>74</v>
      </c>
      <c r="F15" s="10">
        <f t="shared" si="0"/>
        <v>0.17617369774307207</v>
      </c>
      <c r="G15" s="29" t="s">
        <v>10</v>
      </c>
      <c r="H15" s="31" t="s">
        <v>10</v>
      </c>
      <c r="I15" s="72">
        <v>7463958</v>
      </c>
      <c r="J15" s="72">
        <v>93821</v>
      </c>
      <c r="K15" s="72">
        <f t="shared" si="1"/>
        <v>7370137</v>
      </c>
      <c r="L15" s="73">
        <v>7052562</v>
      </c>
      <c r="M15" s="73">
        <v>6807935</v>
      </c>
      <c r="N15" s="73">
        <v>499237</v>
      </c>
      <c r="O15" s="73">
        <v>351760</v>
      </c>
      <c r="P15" s="76">
        <f t="shared" si="8"/>
        <v>7658932</v>
      </c>
      <c r="Q15" s="76">
        <v>6827780</v>
      </c>
      <c r="R15" s="76">
        <v>511876</v>
      </c>
      <c r="S15" s="76">
        <v>0</v>
      </c>
      <c r="T15" s="76">
        <f t="shared" si="9"/>
        <v>7339656</v>
      </c>
      <c r="U15" s="11">
        <v>440.45000000000005</v>
      </c>
      <c r="V15" s="11">
        <v>410.08</v>
      </c>
      <c r="W15" s="74">
        <v>420.04</v>
      </c>
      <c r="X15" s="74">
        <v>423</v>
      </c>
      <c r="Y15" s="72">
        <f t="shared" si="2"/>
        <v>16733.197865819046</v>
      </c>
      <c r="Z15" s="72">
        <f t="shared" si="3"/>
        <v>17198.015021459229</v>
      </c>
      <c r="AA15" s="75">
        <f t="shared" si="4"/>
        <v>18233.815827064089</v>
      </c>
      <c r="AB15" s="75">
        <f t="shared" si="10"/>
        <v>17351.432624113477</v>
      </c>
      <c r="AC15" s="75">
        <f t="shared" si="11"/>
        <v>1035.8008056048602</v>
      </c>
      <c r="AD15" s="88">
        <f t="shared" si="12"/>
        <v>1500.6179612450433</v>
      </c>
      <c r="AE15" s="86">
        <f t="shared" si="5"/>
        <v>-882.38320295061203</v>
      </c>
      <c r="AF15" s="89">
        <f t="shared" si="6"/>
        <v>618.23475829443123</v>
      </c>
      <c r="AG15" s="12" t="str">
        <f t="shared" si="7"/>
        <v>No &lt;1000 in enrollment</v>
      </c>
      <c r="AI15" s="71"/>
    </row>
    <row r="16" spans="1:35" x14ac:dyDescent="0.25">
      <c r="A16" s="15" t="s">
        <v>113</v>
      </c>
      <c r="B16" s="6" t="s">
        <v>114</v>
      </c>
      <c r="C16" s="11">
        <v>319.64999999999998</v>
      </c>
      <c r="D16" s="14">
        <f>SUM($C$6:C16)</f>
        <v>47067.56</v>
      </c>
      <c r="E16" s="27">
        <v>17</v>
      </c>
      <c r="F16" s="16">
        <f t="shared" si="0"/>
        <v>5.31831690911935E-2</v>
      </c>
      <c r="G16" s="30" t="s">
        <v>54</v>
      </c>
      <c r="H16" s="30" t="s">
        <v>54</v>
      </c>
      <c r="I16" s="72">
        <v>4464155</v>
      </c>
      <c r="J16" s="72">
        <v>67331</v>
      </c>
      <c r="K16" s="72">
        <f t="shared" si="1"/>
        <v>4396824</v>
      </c>
      <c r="L16" s="73">
        <v>4036871</v>
      </c>
      <c r="M16" s="73">
        <v>3877843</v>
      </c>
      <c r="N16" s="73">
        <v>113793</v>
      </c>
      <c r="O16" s="73">
        <v>1037</v>
      </c>
      <c r="P16" s="76">
        <f t="shared" si="8"/>
        <v>3992673</v>
      </c>
      <c r="Q16" s="76">
        <v>4140425</v>
      </c>
      <c r="R16" s="76">
        <v>118720</v>
      </c>
      <c r="S16" s="76">
        <v>0</v>
      </c>
      <c r="T16" s="76">
        <f t="shared" si="9"/>
        <v>4259145</v>
      </c>
      <c r="U16" s="11">
        <v>329.18</v>
      </c>
      <c r="V16" s="11">
        <v>288.68</v>
      </c>
      <c r="W16" s="74">
        <v>319.64999999999998</v>
      </c>
      <c r="X16" s="74">
        <v>330</v>
      </c>
      <c r="Y16" s="72">
        <f t="shared" si="2"/>
        <v>13356.898961054741</v>
      </c>
      <c r="Z16" s="72">
        <f t="shared" si="3"/>
        <v>13983.895663017875</v>
      </c>
      <c r="AA16" s="75">
        <f t="shared" si="4"/>
        <v>12490.764899108401</v>
      </c>
      <c r="AB16" s="75">
        <f t="shared" si="10"/>
        <v>12906.5</v>
      </c>
      <c r="AC16" s="75">
        <f t="shared" si="11"/>
        <v>-1493.1307639094739</v>
      </c>
      <c r="AD16" s="88">
        <f t="shared" si="12"/>
        <v>-866.13406194634081</v>
      </c>
      <c r="AE16" s="72">
        <f t="shared" si="5"/>
        <v>415.73510089159936</v>
      </c>
      <c r="AF16" s="90">
        <f t="shared" si="6"/>
        <v>-450.39896105474145</v>
      </c>
      <c r="AG16" s="12" t="str">
        <f t="shared" si="7"/>
        <v>No &lt;1000 in enrollment</v>
      </c>
      <c r="AI16" s="71"/>
    </row>
    <row r="17" spans="1:35" x14ac:dyDescent="0.25">
      <c r="A17" s="15" t="s">
        <v>59</v>
      </c>
      <c r="B17" s="6" t="s">
        <v>60</v>
      </c>
      <c r="C17" s="11">
        <v>698.62</v>
      </c>
      <c r="D17" s="14">
        <f>SUM($C$6:C17)</f>
        <v>47766.18</v>
      </c>
      <c r="E17" s="27">
        <v>28</v>
      </c>
      <c r="F17" s="16">
        <f t="shared" si="0"/>
        <v>4.0079012911167729E-2</v>
      </c>
      <c r="G17" s="30" t="s">
        <v>54</v>
      </c>
      <c r="H17" s="30" t="s">
        <v>54</v>
      </c>
      <c r="I17" s="72">
        <v>4909693</v>
      </c>
      <c r="J17" s="72">
        <v>69990</v>
      </c>
      <c r="K17" s="72">
        <f t="shared" si="1"/>
        <v>4839703</v>
      </c>
      <c r="L17" s="73">
        <v>6447524</v>
      </c>
      <c r="M17" s="73">
        <v>5582220</v>
      </c>
      <c r="N17" s="73">
        <v>99592</v>
      </c>
      <c r="O17" s="73">
        <v>2058</v>
      </c>
      <c r="P17" s="76">
        <f t="shared" si="8"/>
        <v>5683870</v>
      </c>
      <c r="Q17" s="76">
        <v>5696012</v>
      </c>
      <c r="R17" s="76">
        <v>106943</v>
      </c>
      <c r="S17" s="76">
        <v>0</v>
      </c>
      <c r="T17" s="76">
        <f t="shared" si="9"/>
        <v>5802955</v>
      </c>
      <c r="U17" s="11">
        <v>508.45</v>
      </c>
      <c r="V17" s="11">
        <v>876.32</v>
      </c>
      <c r="W17" s="74">
        <v>698.62</v>
      </c>
      <c r="X17" s="74">
        <v>729</v>
      </c>
      <c r="Y17" s="72">
        <f t="shared" si="2"/>
        <v>9518.5426295604284</v>
      </c>
      <c r="Z17" s="72">
        <f t="shared" si="3"/>
        <v>7357.4995435457367</v>
      </c>
      <c r="AA17" s="75">
        <f t="shared" si="4"/>
        <v>8135.8535398356762</v>
      </c>
      <c r="AB17" s="75">
        <f t="shared" si="10"/>
        <v>7960.1577503429353</v>
      </c>
      <c r="AC17" s="75">
        <f t="shared" si="11"/>
        <v>778.35399628993946</v>
      </c>
      <c r="AD17" s="88">
        <f t="shared" si="12"/>
        <v>-1382.6890897247522</v>
      </c>
      <c r="AE17" s="72">
        <f t="shared" si="5"/>
        <v>-175.69578949274091</v>
      </c>
      <c r="AF17" s="90">
        <f t="shared" si="6"/>
        <v>-1558.3848792174931</v>
      </c>
      <c r="AG17" s="12" t="str">
        <f t="shared" si="7"/>
        <v>No &lt;1000 in enrollment</v>
      </c>
      <c r="AI17" s="71"/>
    </row>
    <row r="18" spans="1:35" x14ac:dyDescent="0.25">
      <c r="A18" s="7" t="s">
        <v>69</v>
      </c>
      <c r="B18" s="8" t="s">
        <v>70</v>
      </c>
      <c r="C18" s="9">
        <v>879.44</v>
      </c>
      <c r="D18" s="5">
        <f>SUM($C$6:C18)</f>
        <v>48645.62</v>
      </c>
      <c r="E18" s="26">
        <v>111</v>
      </c>
      <c r="F18" s="10">
        <f t="shared" si="0"/>
        <v>0.12621668334394615</v>
      </c>
      <c r="G18" s="29" t="s">
        <v>10</v>
      </c>
      <c r="H18" s="31" t="s">
        <v>10</v>
      </c>
      <c r="I18" s="72">
        <v>11782959</v>
      </c>
      <c r="J18" s="72">
        <v>138619</v>
      </c>
      <c r="K18" s="72">
        <f t="shared" si="1"/>
        <v>11644340</v>
      </c>
      <c r="L18" s="73">
        <v>10951987</v>
      </c>
      <c r="M18" s="73">
        <v>10522318</v>
      </c>
      <c r="N18" s="73">
        <v>1210984</v>
      </c>
      <c r="O18" s="73">
        <v>1383</v>
      </c>
      <c r="P18" s="76">
        <f t="shared" si="8"/>
        <v>11734685</v>
      </c>
      <c r="Q18" s="76">
        <v>10607205</v>
      </c>
      <c r="R18" s="76">
        <v>1210984</v>
      </c>
      <c r="S18" s="76">
        <v>0</v>
      </c>
      <c r="T18" s="76">
        <f t="shared" si="9"/>
        <v>11818189</v>
      </c>
      <c r="U18" s="11">
        <v>813.50000000000011</v>
      </c>
      <c r="V18" s="11">
        <v>773.31</v>
      </c>
      <c r="W18" s="74">
        <v>879.44</v>
      </c>
      <c r="X18" s="74">
        <v>894.44</v>
      </c>
      <c r="Y18" s="72">
        <f t="shared" si="2"/>
        <v>14313.878303626305</v>
      </c>
      <c r="Z18" s="72">
        <f t="shared" si="3"/>
        <v>14162.479471363362</v>
      </c>
      <c r="AA18" s="75">
        <f t="shared" si="4"/>
        <v>13343.360547621212</v>
      </c>
      <c r="AB18" s="75">
        <f t="shared" si="10"/>
        <v>13212.947766200079</v>
      </c>
      <c r="AC18" s="86">
        <f t="shared" si="11"/>
        <v>-819.11892374214949</v>
      </c>
      <c r="AD18" s="87">
        <f t="shared" si="12"/>
        <v>-970.51775600509245</v>
      </c>
      <c r="AE18" s="86">
        <f t="shared" si="5"/>
        <v>-130.41278142113333</v>
      </c>
      <c r="AF18" s="89">
        <f t="shared" si="6"/>
        <v>-1100.9305374262258</v>
      </c>
      <c r="AG18" s="12" t="str">
        <f t="shared" si="7"/>
        <v>No &lt;1000 in enrollment</v>
      </c>
      <c r="AI18" s="71"/>
    </row>
    <row r="19" spans="1:35" x14ac:dyDescent="0.25">
      <c r="A19" s="15" t="s">
        <v>103</v>
      </c>
      <c r="B19" s="6" t="s">
        <v>104</v>
      </c>
      <c r="C19" s="11">
        <v>995.2</v>
      </c>
      <c r="D19" s="14">
        <f>SUM($C$6:C19)</f>
        <v>49640.82</v>
      </c>
      <c r="E19" s="27">
        <v>17</v>
      </c>
      <c r="F19" s="16">
        <f t="shared" si="0"/>
        <v>1.7081993569131832E-2</v>
      </c>
      <c r="G19" s="30" t="s">
        <v>54</v>
      </c>
      <c r="H19" s="30" t="s">
        <v>54</v>
      </c>
      <c r="I19" s="72">
        <v>7511643</v>
      </c>
      <c r="J19" s="73">
        <v>103256</v>
      </c>
      <c r="K19" s="73">
        <f t="shared" si="1"/>
        <v>7408387</v>
      </c>
      <c r="L19" s="73">
        <v>8516574</v>
      </c>
      <c r="M19" s="73">
        <v>6762863</v>
      </c>
      <c r="N19" s="73">
        <v>311412</v>
      </c>
      <c r="O19" s="73">
        <v>1785</v>
      </c>
      <c r="P19" s="76">
        <f t="shared" si="8"/>
        <v>7076060</v>
      </c>
      <c r="Q19" s="76">
        <v>7133145</v>
      </c>
      <c r="R19" s="76">
        <v>357463</v>
      </c>
      <c r="S19" s="76">
        <v>0</v>
      </c>
      <c r="T19" s="76">
        <f t="shared" si="9"/>
        <v>7490608</v>
      </c>
      <c r="U19" s="11">
        <v>963.71999999999991</v>
      </c>
      <c r="V19" s="11">
        <v>1196.25</v>
      </c>
      <c r="W19" s="74">
        <v>995.2</v>
      </c>
      <c r="X19" s="74">
        <v>1029</v>
      </c>
      <c r="Y19" s="72">
        <f t="shared" si="2"/>
        <v>7687.2815755613674</v>
      </c>
      <c r="Z19" s="72">
        <f t="shared" si="3"/>
        <v>7119.3931034482757</v>
      </c>
      <c r="AA19" s="75">
        <f t="shared" si="4"/>
        <v>7110.1889067524116</v>
      </c>
      <c r="AB19" s="75">
        <f t="shared" si="10"/>
        <v>7279.5024295432459</v>
      </c>
      <c r="AC19" s="75">
        <f t="shared" si="11"/>
        <v>-9.2041966958640842</v>
      </c>
      <c r="AD19" s="88">
        <f t="shared" si="12"/>
        <v>-577.09266880895575</v>
      </c>
      <c r="AE19" s="72">
        <f t="shared" si="5"/>
        <v>169.31352279083421</v>
      </c>
      <c r="AF19" s="90">
        <f t="shared" si="6"/>
        <v>-407.77914601812154</v>
      </c>
      <c r="AG19" s="12" t="str">
        <f t="shared" si="7"/>
        <v>No &lt;1000 in enrollment</v>
      </c>
      <c r="AI19" s="71"/>
    </row>
    <row r="20" spans="1:35" x14ac:dyDescent="0.25">
      <c r="A20" s="15" t="s">
        <v>44</v>
      </c>
      <c r="B20" s="6" t="s">
        <v>45</v>
      </c>
      <c r="C20" s="11">
        <v>424.5</v>
      </c>
      <c r="D20" s="14">
        <f>SUM($C$6:C20)</f>
        <v>50065.32</v>
      </c>
      <c r="E20" s="27">
        <v>35</v>
      </c>
      <c r="F20" s="16">
        <f t="shared" si="0"/>
        <v>8.2449941107184926E-2</v>
      </c>
      <c r="G20" s="30" t="s">
        <v>54</v>
      </c>
      <c r="H20" s="30" t="s">
        <v>54</v>
      </c>
      <c r="I20" s="72">
        <v>6971807</v>
      </c>
      <c r="J20" s="73">
        <v>93868</v>
      </c>
      <c r="K20" s="73">
        <f t="shared" si="1"/>
        <v>6877939</v>
      </c>
      <c r="L20" s="73">
        <v>6463396</v>
      </c>
      <c r="M20" s="73">
        <v>5814219</v>
      </c>
      <c r="N20" s="73">
        <v>570953</v>
      </c>
      <c r="O20" s="73">
        <v>3073</v>
      </c>
      <c r="P20" s="76">
        <f t="shared" si="8"/>
        <v>6388245</v>
      </c>
      <c r="Q20" s="76">
        <v>5849582</v>
      </c>
      <c r="R20" s="76">
        <v>574315</v>
      </c>
      <c r="S20" s="76">
        <v>80352</v>
      </c>
      <c r="T20" s="76">
        <f t="shared" si="9"/>
        <v>6504249</v>
      </c>
      <c r="U20" s="11">
        <v>464.35</v>
      </c>
      <c r="V20" s="11">
        <v>410.6</v>
      </c>
      <c r="W20" s="74">
        <v>424.5</v>
      </c>
      <c r="X20" s="74">
        <v>427</v>
      </c>
      <c r="Y20" s="72">
        <f t="shared" si="2"/>
        <v>14811.971573166791</v>
      </c>
      <c r="Z20" s="72">
        <f t="shared" si="3"/>
        <v>15741.344374086702</v>
      </c>
      <c r="AA20" s="75">
        <f t="shared" si="4"/>
        <v>15048.86925795053</v>
      </c>
      <c r="AB20" s="75">
        <f t="shared" si="10"/>
        <v>15232.433255269321</v>
      </c>
      <c r="AC20" s="86">
        <f t="shared" si="11"/>
        <v>-692.4751161361728</v>
      </c>
      <c r="AD20" s="87">
        <f t="shared" si="12"/>
        <v>236.89768478373844</v>
      </c>
      <c r="AE20" s="72">
        <f t="shared" si="5"/>
        <v>183.56399731879173</v>
      </c>
      <c r="AF20" s="90">
        <f t="shared" si="6"/>
        <v>420.46168210253018</v>
      </c>
      <c r="AG20" s="12" t="str">
        <f t="shared" si="7"/>
        <v>No &lt;1000 in enrollment</v>
      </c>
      <c r="AI20" s="71"/>
    </row>
    <row r="21" spans="1:35" x14ac:dyDescent="0.25">
      <c r="A21" s="7" t="s">
        <v>101</v>
      </c>
      <c r="B21" s="8" t="s">
        <v>102</v>
      </c>
      <c r="C21" s="9">
        <v>12267.78</v>
      </c>
      <c r="D21" s="5">
        <f>SUM($C$6:C21)</f>
        <v>62333.1</v>
      </c>
      <c r="E21" s="26">
        <f>1202-1</f>
        <v>1201</v>
      </c>
      <c r="F21" s="10">
        <f t="shared" si="0"/>
        <v>9.7898723322394104E-2</v>
      </c>
      <c r="G21" s="29" t="s">
        <v>10</v>
      </c>
      <c r="H21" s="30" t="s">
        <v>54</v>
      </c>
      <c r="I21" s="73">
        <v>126012594</v>
      </c>
      <c r="J21" s="72">
        <v>1959577</v>
      </c>
      <c r="K21" s="72">
        <f t="shared" si="1"/>
        <v>124053017</v>
      </c>
      <c r="L21" s="72">
        <v>118937339.87</v>
      </c>
      <c r="M21" s="72">
        <v>106614746</v>
      </c>
      <c r="N21" s="73">
        <v>10397426</v>
      </c>
      <c r="O21" s="73">
        <v>2224</v>
      </c>
      <c r="P21" s="76">
        <f t="shared" si="8"/>
        <v>117014396</v>
      </c>
      <c r="Q21" s="76">
        <v>97787961</v>
      </c>
      <c r="R21" s="76">
        <v>10418100</v>
      </c>
      <c r="S21" s="76">
        <v>396718</v>
      </c>
      <c r="T21" s="76">
        <f t="shared" si="9"/>
        <v>108602779</v>
      </c>
      <c r="U21" s="11">
        <v>13289.71</v>
      </c>
      <c r="V21" s="11">
        <v>11272.3</v>
      </c>
      <c r="W21" s="74">
        <v>12267.78</v>
      </c>
      <c r="X21" s="74">
        <v>11851</v>
      </c>
      <c r="Y21" s="72">
        <f t="shared" si="2"/>
        <v>9334.5164792911219</v>
      </c>
      <c r="Z21" s="72">
        <f t="shared" si="3"/>
        <v>10551.292981024282</v>
      </c>
      <c r="AA21" s="75">
        <f t="shared" si="4"/>
        <v>9538.3513561540876</v>
      </c>
      <c r="AB21" s="75">
        <f t="shared" si="10"/>
        <v>9164.0181419289511</v>
      </c>
      <c r="AC21" s="75">
        <f t="shared" si="11"/>
        <v>-1012.9416248701946</v>
      </c>
      <c r="AD21" s="88">
        <f t="shared" si="12"/>
        <v>203.83487686296576</v>
      </c>
      <c r="AE21" s="86">
        <f t="shared" si="5"/>
        <v>-374.33321422513654</v>
      </c>
      <c r="AF21" s="90">
        <f t="shared" si="6"/>
        <v>-170.49833736217079</v>
      </c>
      <c r="AG21" s="12" t="str">
        <f t="shared" si="7"/>
        <v/>
      </c>
      <c r="AI21" s="71"/>
    </row>
    <row r="22" spans="1:35" x14ac:dyDescent="0.25">
      <c r="A22" s="15" t="s">
        <v>50</v>
      </c>
      <c r="B22" s="6" t="s">
        <v>51</v>
      </c>
      <c r="C22" s="11">
        <v>7281.84</v>
      </c>
      <c r="D22" s="14">
        <f>SUM($C$6:C22)</f>
        <v>69614.94</v>
      </c>
      <c r="E22" s="27">
        <v>17</v>
      </c>
      <c r="F22" s="16">
        <f t="shared" si="0"/>
        <v>2.3345747778034122E-3</v>
      </c>
      <c r="G22" s="30" t="s">
        <v>54</v>
      </c>
      <c r="H22" s="30" t="s">
        <v>54</v>
      </c>
      <c r="I22" s="73">
        <v>32750191</v>
      </c>
      <c r="J22" s="72">
        <v>372101</v>
      </c>
      <c r="K22" s="72">
        <f t="shared" si="1"/>
        <v>32378090</v>
      </c>
      <c r="L22" s="72">
        <v>52877674.049999997</v>
      </c>
      <c r="M22" s="72">
        <v>41311472</v>
      </c>
      <c r="N22" s="73">
        <v>63312</v>
      </c>
      <c r="O22" s="73">
        <v>82294</v>
      </c>
      <c r="P22" s="76">
        <f t="shared" si="8"/>
        <v>41457078</v>
      </c>
      <c r="Q22" s="76">
        <v>32793709</v>
      </c>
      <c r="R22" s="76">
        <v>80647</v>
      </c>
      <c r="S22" s="76">
        <v>165216</v>
      </c>
      <c r="T22" s="76">
        <f t="shared" si="9"/>
        <v>33039572</v>
      </c>
      <c r="U22" s="11">
        <v>4830.1400000000003</v>
      </c>
      <c r="V22" s="11">
        <v>9063.01</v>
      </c>
      <c r="W22" s="74">
        <v>7281.84</v>
      </c>
      <c r="X22" s="74">
        <v>5687</v>
      </c>
      <c r="Y22" s="72">
        <f t="shared" si="2"/>
        <v>6703.3440024512738</v>
      </c>
      <c r="Z22" s="72">
        <f t="shared" si="3"/>
        <v>5834.4494875322871</v>
      </c>
      <c r="AA22" s="75">
        <f t="shared" si="4"/>
        <v>5693.2146270722787</v>
      </c>
      <c r="AB22" s="75">
        <f t="shared" si="10"/>
        <v>5809.6662563741866</v>
      </c>
      <c r="AC22" s="75">
        <f t="shared" si="11"/>
        <v>-141.23486046000835</v>
      </c>
      <c r="AD22" s="88">
        <f t="shared" si="12"/>
        <v>-1010.1293753789951</v>
      </c>
      <c r="AE22" s="72">
        <f t="shared" si="5"/>
        <v>116.45162930190781</v>
      </c>
      <c r="AF22" s="90">
        <f t="shared" si="6"/>
        <v>-893.67774607708725</v>
      </c>
      <c r="AG22" s="12" t="str">
        <f t="shared" si="7"/>
        <v/>
      </c>
      <c r="AI22" s="71"/>
    </row>
    <row r="23" spans="1:35" x14ac:dyDescent="0.25">
      <c r="A23" s="7" t="s">
        <v>73</v>
      </c>
      <c r="B23" s="8" t="s">
        <v>74</v>
      </c>
      <c r="C23" s="9">
        <v>248.17</v>
      </c>
      <c r="D23" s="5">
        <f>SUM($C$6:C23)</f>
        <v>69863.11</v>
      </c>
      <c r="E23" s="26">
        <v>58</v>
      </c>
      <c r="F23" s="10">
        <f t="shared" si="0"/>
        <v>0.23371076278357578</v>
      </c>
      <c r="G23" s="29" t="s">
        <v>10</v>
      </c>
      <c r="H23" s="31" t="s">
        <v>10</v>
      </c>
      <c r="I23" s="72">
        <v>2908171</v>
      </c>
      <c r="J23" s="72">
        <v>49315</v>
      </c>
      <c r="K23" s="72">
        <f t="shared" si="1"/>
        <v>2858856</v>
      </c>
      <c r="L23" s="73">
        <v>3195690</v>
      </c>
      <c r="M23" s="73">
        <v>2908996</v>
      </c>
      <c r="N23" s="73">
        <v>161907</v>
      </c>
      <c r="O23" s="73">
        <v>2841444</v>
      </c>
      <c r="P23" s="76">
        <f t="shared" si="8"/>
        <v>5912347</v>
      </c>
      <c r="Q23" s="76">
        <v>2530508</v>
      </c>
      <c r="R23" s="76">
        <v>165388</v>
      </c>
      <c r="S23" s="76">
        <v>0</v>
      </c>
      <c r="T23" s="76">
        <f t="shared" si="9"/>
        <v>2695896</v>
      </c>
      <c r="U23" s="11">
        <v>261.95</v>
      </c>
      <c r="V23" s="11">
        <v>264.5</v>
      </c>
      <c r="W23" s="74">
        <v>248.17</v>
      </c>
      <c r="X23" s="74">
        <v>253</v>
      </c>
      <c r="Y23" s="72">
        <f t="shared" si="2"/>
        <v>10913.746898263027</v>
      </c>
      <c r="Z23" s="72">
        <f t="shared" si="3"/>
        <v>12082.003780718336</v>
      </c>
      <c r="AA23" s="75">
        <f t="shared" si="4"/>
        <v>23823.778055365274</v>
      </c>
      <c r="AB23" s="75">
        <f t="shared" si="10"/>
        <v>10655.715415019762</v>
      </c>
      <c r="AC23" s="86">
        <f t="shared" si="11"/>
        <v>11741.774274646938</v>
      </c>
      <c r="AD23" s="87">
        <f t="shared" si="12"/>
        <v>12910.031157102247</v>
      </c>
      <c r="AE23" s="86">
        <f t="shared" si="5"/>
        <v>-13168.062640345512</v>
      </c>
      <c r="AF23" s="89">
        <f t="shared" si="6"/>
        <v>-258.03148324326503</v>
      </c>
      <c r="AG23" s="12" t="str">
        <f t="shared" si="7"/>
        <v>No &lt;1000 in enrollment</v>
      </c>
      <c r="AI23" s="71"/>
    </row>
    <row r="24" spans="1:35" x14ac:dyDescent="0.25">
      <c r="A24" s="7" t="s">
        <v>32</v>
      </c>
      <c r="B24" s="8" t="s">
        <v>33</v>
      </c>
      <c r="C24" s="9">
        <v>121.65</v>
      </c>
      <c r="D24" s="5">
        <f>SUM($C$6:C24)</f>
        <v>69984.759999999995</v>
      </c>
      <c r="E24" s="26">
        <v>24</v>
      </c>
      <c r="F24" s="10">
        <f t="shared" si="0"/>
        <v>0.19728729963008632</v>
      </c>
      <c r="G24" s="29" t="s">
        <v>10</v>
      </c>
      <c r="H24" s="31" t="s">
        <v>10</v>
      </c>
      <c r="I24" s="72">
        <v>2503221</v>
      </c>
      <c r="J24" s="72">
        <v>33256</v>
      </c>
      <c r="K24" s="72">
        <f t="shared" si="1"/>
        <v>2469965</v>
      </c>
      <c r="L24" s="73">
        <v>2639460</v>
      </c>
      <c r="M24" s="73">
        <v>2465243</v>
      </c>
      <c r="N24" s="73">
        <v>0</v>
      </c>
      <c r="O24" s="73">
        <v>1178</v>
      </c>
      <c r="P24" s="76">
        <f t="shared" si="8"/>
        <v>2466421</v>
      </c>
      <c r="Q24" s="76">
        <v>2484391</v>
      </c>
      <c r="R24" s="76">
        <v>40590</v>
      </c>
      <c r="S24" s="76">
        <v>0</v>
      </c>
      <c r="T24" s="76">
        <f t="shared" si="9"/>
        <v>2524981</v>
      </c>
      <c r="U24" s="11">
        <v>112.95</v>
      </c>
      <c r="V24" s="11">
        <v>128.88999999999999</v>
      </c>
      <c r="W24" s="74">
        <v>121.65</v>
      </c>
      <c r="X24" s="74">
        <v>123</v>
      </c>
      <c r="Y24" s="72">
        <f t="shared" si="2"/>
        <v>21867.773351040283</v>
      </c>
      <c r="Z24" s="72">
        <f t="shared" si="3"/>
        <v>20478.392427651488</v>
      </c>
      <c r="AA24" s="75">
        <f t="shared" si="4"/>
        <v>20274.730785039046</v>
      </c>
      <c r="AB24" s="75">
        <f t="shared" si="10"/>
        <v>20528.300813008129</v>
      </c>
      <c r="AC24" s="86">
        <f t="shared" si="11"/>
        <v>-203.66164261244194</v>
      </c>
      <c r="AD24" s="87">
        <f t="shared" si="12"/>
        <v>-1593.042566001237</v>
      </c>
      <c r="AE24" s="86">
        <f t="shared" si="5"/>
        <v>253.57002796908273</v>
      </c>
      <c r="AF24" s="89">
        <f t="shared" si="6"/>
        <v>-1339.4725380321543</v>
      </c>
      <c r="AG24" s="12" t="str">
        <f t="shared" si="7"/>
        <v>No &lt;1000 in enrollment</v>
      </c>
      <c r="AI24" s="71"/>
    </row>
    <row r="25" spans="1:35" x14ac:dyDescent="0.25">
      <c r="A25" s="7" t="s">
        <v>8</v>
      </c>
      <c r="B25" s="8" t="s">
        <v>9</v>
      </c>
      <c r="C25" s="9">
        <v>125.65</v>
      </c>
      <c r="D25" s="5">
        <f>SUM($C$6:C25)</f>
        <v>70110.409999999989</v>
      </c>
      <c r="E25" s="26">
        <v>18</v>
      </c>
      <c r="F25" s="10">
        <f t="shared" si="0"/>
        <v>0.14325507361719061</v>
      </c>
      <c r="G25" s="29" t="s">
        <v>10</v>
      </c>
      <c r="H25" s="31" t="s">
        <v>10</v>
      </c>
      <c r="I25" s="72">
        <v>1651771</v>
      </c>
      <c r="J25" s="72">
        <v>21915</v>
      </c>
      <c r="K25" s="72">
        <f t="shared" si="1"/>
        <v>1629856</v>
      </c>
      <c r="L25" s="73">
        <v>2229810</v>
      </c>
      <c r="M25" s="73">
        <v>1816789</v>
      </c>
      <c r="N25" s="73">
        <v>0</v>
      </c>
      <c r="O25" s="73">
        <v>765</v>
      </c>
      <c r="P25" s="76">
        <f t="shared" si="8"/>
        <v>1817554</v>
      </c>
      <c r="Q25" s="76">
        <v>1778028</v>
      </c>
      <c r="R25" s="76">
        <v>0</v>
      </c>
      <c r="S25" s="76">
        <v>210870</v>
      </c>
      <c r="T25" s="76">
        <f t="shared" si="9"/>
        <v>1988898</v>
      </c>
      <c r="U25" s="11">
        <v>85.35</v>
      </c>
      <c r="V25" s="11">
        <v>164.6</v>
      </c>
      <c r="W25" s="74">
        <v>125.65</v>
      </c>
      <c r="X25" s="74">
        <v>127</v>
      </c>
      <c r="Y25" s="72">
        <f t="shared" si="2"/>
        <v>19096.145284124195</v>
      </c>
      <c r="Z25" s="72">
        <f t="shared" si="3"/>
        <v>13546.840826245443</v>
      </c>
      <c r="AA25" s="75">
        <f t="shared" si="4"/>
        <v>14465.212892956624</v>
      </c>
      <c r="AB25" s="75">
        <f t="shared" si="10"/>
        <v>15660.614173228347</v>
      </c>
      <c r="AC25" s="86">
        <f t="shared" si="11"/>
        <v>918.37206671118111</v>
      </c>
      <c r="AD25" s="87">
        <f t="shared" si="12"/>
        <v>-4630.932391167571</v>
      </c>
      <c r="AE25" s="86">
        <f t="shared" si="5"/>
        <v>1195.4012802717225</v>
      </c>
      <c r="AF25" s="89">
        <f t="shared" si="6"/>
        <v>-3435.5311108958485</v>
      </c>
      <c r="AG25" s="12" t="str">
        <f t="shared" si="7"/>
        <v>No &lt;1000 in enrollment</v>
      </c>
      <c r="AI25" s="71"/>
    </row>
    <row r="26" spans="1:35" x14ac:dyDescent="0.25">
      <c r="A26" s="7" t="s">
        <v>22</v>
      </c>
      <c r="B26" s="8" t="s">
        <v>23</v>
      </c>
      <c r="C26" s="9">
        <v>279.7</v>
      </c>
      <c r="D26" s="5">
        <f>SUM($C$6:C26)</f>
        <v>70390.109999999986</v>
      </c>
      <c r="E26" s="26">
        <f>58-1</f>
        <v>57</v>
      </c>
      <c r="F26" s="10">
        <f t="shared" si="0"/>
        <v>0.20378977475867002</v>
      </c>
      <c r="G26" s="29" t="s">
        <v>10</v>
      </c>
      <c r="H26" s="31" t="s">
        <v>10</v>
      </c>
      <c r="I26" s="72">
        <v>6107976</v>
      </c>
      <c r="J26" s="72">
        <v>79596</v>
      </c>
      <c r="K26" s="72">
        <f t="shared" si="1"/>
        <v>6028380</v>
      </c>
      <c r="L26" s="73">
        <v>6005509.7800000003</v>
      </c>
      <c r="M26" s="73">
        <v>5537035</v>
      </c>
      <c r="N26" s="73">
        <v>36960</v>
      </c>
      <c r="O26" s="73">
        <v>89674</v>
      </c>
      <c r="P26" s="76">
        <f t="shared" si="8"/>
        <v>5663669</v>
      </c>
      <c r="Q26" s="76">
        <v>6071237</v>
      </c>
      <c r="R26" s="76">
        <v>39546</v>
      </c>
      <c r="S26" s="76">
        <v>53816.28</v>
      </c>
      <c r="T26" s="76">
        <f t="shared" si="9"/>
        <v>6164599.2800000003</v>
      </c>
      <c r="U26" s="11">
        <v>307.04999999999995</v>
      </c>
      <c r="V26" s="11">
        <v>305.08</v>
      </c>
      <c r="W26" s="74">
        <v>279.7</v>
      </c>
      <c r="X26" s="74">
        <v>299</v>
      </c>
      <c r="Y26" s="72">
        <f t="shared" si="2"/>
        <v>19633.219345383492</v>
      </c>
      <c r="Z26" s="72">
        <f t="shared" si="3"/>
        <v>19685.032712731088</v>
      </c>
      <c r="AA26" s="75">
        <f t="shared" si="4"/>
        <v>20249.084733643191</v>
      </c>
      <c r="AB26" s="75">
        <f t="shared" si="10"/>
        <v>20617.38889632107</v>
      </c>
      <c r="AC26" s="86">
        <f t="shared" si="11"/>
        <v>564.05202091210231</v>
      </c>
      <c r="AD26" s="87">
        <f t="shared" si="12"/>
        <v>615.8653882596991</v>
      </c>
      <c r="AE26" s="86">
        <f t="shared" si="5"/>
        <v>368.3041626778795</v>
      </c>
      <c r="AF26" s="89">
        <f t="shared" si="6"/>
        <v>984.16955093757861</v>
      </c>
      <c r="AG26" s="12" t="str">
        <f t="shared" si="7"/>
        <v>No &lt;1000 in enrollment</v>
      </c>
      <c r="AI26" s="71"/>
    </row>
    <row r="27" spans="1:35" x14ac:dyDescent="0.25">
      <c r="A27" s="7" t="s">
        <v>107</v>
      </c>
      <c r="B27" s="8" t="s">
        <v>108</v>
      </c>
      <c r="C27" s="9">
        <v>4234.1400000000003</v>
      </c>
      <c r="D27" s="5">
        <f>SUM($C$6:C27)</f>
        <v>74624.249999999985</v>
      </c>
      <c r="E27" s="26">
        <v>454</v>
      </c>
      <c r="F27" s="10">
        <f t="shared" si="0"/>
        <v>0.10722366289258267</v>
      </c>
      <c r="G27" s="29" t="s">
        <v>10</v>
      </c>
      <c r="H27" s="30" t="s">
        <v>54</v>
      </c>
      <c r="I27" s="72">
        <v>42192100</v>
      </c>
      <c r="J27" s="72">
        <v>682405</v>
      </c>
      <c r="K27" s="72">
        <f t="shared" si="1"/>
        <v>41509695</v>
      </c>
      <c r="L27" s="73">
        <v>39934922.709999993</v>
      </c>
      <c r="M27" s="73">
        <v>34740707</v>
      </c>
      <c r="N27" s="73">
        <v>2684813</v>
      </c>
      <c r="O27" s="73">
        <v>73264</v>
      </c>
      <c r="P27" s="76">
        <f t="shared" si="8"/>
        <v>37498784</v>
      </c>
      <c r="Q27" s="76">
        <v>32953875</v>
      </c>
      <c r="R27" s="76">
        <v>2697966</v>
      </c>
      <c r="S27" s="76">
        <v>520076</v>
      </c>
      <c r="T27" s="76">
        <f t="shared" si="9"/>
        <v>36171917</v>
      </c>
      <c r="U27" s="11">
        <v>4647.53</v>
      </c>
      <c r="V27" s="11">
        <v>4021.5</v>
      </c>
      <c r="W27" s="74">
        <v>4234.1400000000003</v>
      </c>
      <c r="X27" s="74">
        <v>4231</v>
      </c>
      <c r="Y27" s="72">
        <f t="shared" si="2"/>
        <v>8931.5604202662489</v>
      </c>
      <c r="Z27" s="72">
        <f t="shared" si="3"/>
        <v>9930.3550192714138</v>
      </c>
      <c r="AA27" s="75">
        <f t="shared" si="4"/>
        <v>8856.2928953695427</v>
      </c>
      <c r="AB27" s="75">
        <f t="shared" si="10"/>
        <v>8549.2595131174658</v>
      </c>
      <c r="AC27" s="75">
        <f t="shared" si="11"/>
        <v>-1074.062123901871</v>
      </c>
      <c r="AD27" s="88">
        <f t="shared" si="12"/>
        <v>-75.267524896706163</v>
      </c>
      <c r="AE27" s="86">
        <f t="shared" si="5"/>
        <v>-307.03338225207699</v>
      </c>
      <c r="AF27" s="90">
        <f t="shared" si="6"/>
        <v>-382.30090714878315</v>
      </c>
      <c r="AG27" s="12" t="str">
        <f t="shared" si="7"/>
        <v/>
      </c>
      <c r="AI27" s="71"/>
    </row>
    <row r="28" spans="1:35" x14ac:dyDescent="0.25">
      <c r="A28" s="7" t="s">
        <v>63</v>
      </c>
      <c r="B28" s="8" t="s">
        <v>64</v>
      </c>
      <c r="C28" s="9">
        <v>103</v>
      </c>
      <c r="D28" s="5">
        <f>SUM($C$6:C28)</f>
        <v>74727.249999999985</v>
      </c>
      <c r="E28" s="26">
        <v>15</v>
      </c>
      <c r="F28" s="10">
        <f t="shared" si="0"/>
        <v>0.14563106796116504</v>
      </c>
      <c r="G28" s="29" t="s">
        <v>10</v>
      </c>
      <c r="H28" s="31" t="s">
        <v>10</v>
      </c>
      <c r="I28" s="72">
        <v>2308355</v>
      </c>
      <c r="J28" s="72">
        <v>32684</v>
      </c>
      <c r="K28" s="72">
        <f t="shared" si="1"/>
        <v>2275671</v>
      </c>
      <c r="L28" s="73">
        <v>2040242.15</v>
      </c>
      <c r="M28" s="73">
        <v>2113789</v>
      </c>
      <c r="N28" s="73">
        <v>30900</v>
      </c>
      <c r="O28" s="73">
        <v>146419</v>
      </c>
      <c r="P28" s="76">
        <f t="shared" si="8"/>
        <v>2291108</v>
      </c>
      <c r="Q28" s="76">
        <v>2225548</v>
      </c>
      <c r="R28" s="76">
        <v>30900</v>
      </c>
      <c r="S28" s="76">
        <v>0</v>
      </c>
      <c r="T28" s="76">
        <f t="shared" si="9"/>
        <v>2256448</v>
      </c>
      <c r="U28" s="11">
        <v>104</v>
      </c>
      <c r="V28" s="11">
        <v>92.14</v>
      </c>
      <c r="W28" s="74">
        <v>103</v>
      </c>
      <c r="X28" s="74">
        <v>103</v>
      </c>
      <c r="Y28" s="72">
        <f t="shared" si="2"/>
        <v>21881.451923076922</v>
      </c>
      <c r="Z28" s="72">
        <f t="shared" si="3"/>
        <v>22142.849468200562</v>
      </c>
      <c r="AA28" s="75">
        <f t="shared" si="4"/>
        <v>22243.766990291264</v>
      </c>
      <c r="AB28" s="75">
        <f t="shared" si="10"/>
        <v>21907.26213592233</v>
      </c>
      <c r="AC28" s="86">
        <f t="shared" si="11"/>
        <v>100.91752209070182</v>
      </c>
      <c r="AD28" s="87">
        <f t="shared" si="12"/>
        <v>362.31506721434198</v>
      </c>
      <c r="AE28" s="86">
        <f t="shared" si="5"/>
        <v>-336.50485436893359</v>
      </c>
      <c r="AF28" s="89">
        <f t="shared" si="6"/>
        <v>25.810212845408387</v>
      </c>
      <c r="AG28" s="12" t="str">
        <f t="shared" si="7"/>
        <v>No &lt;1000 in enrollment</v>
      </c>
      <c r="AI28" s="71"/>
    </row>
    <row r="29" spans="1:35" x14ac:dyDescent="0.25">
      <c r="A29" s="7" t="s">
        <v>13</v>
      </c>
      <c r="B29" s="8" t="s">
        <v>14</v>
      </c>
      <c r="C29" s="9">
        <v>307.3</v>
      </c>
      <c r="D29" s="5">
        <f>SUM($C$6:C29)</f>
        <v>75034.549999999988</v>
      </c>
      <c r="E29" s="26">
        <v>130</v>
      </c>
      <c r="F29" s="10">
        <f t="shared" si="0"/>
        <v>0.4230393752033843</v>
      </c>
      <c r="G29" s="29" t="s">
        <v>10</v>
      </c>
      <c r="H29" s="31" t="s">
        <v>10</v>
      </c>
      <c r="I29" s="72">
        <v>3178835</v>
      </c>
      <c r="J29" s="72">
        <v>74988</v>
      </c>
      <c r="K29" s="72">
        <f t="shared" si="1"/>
        <v>3103847</v>
      </c>
      <c r="L29" s="73">
        <v>3241458</v>
      </c>
      <c r="M29" s="73">
        <v>4135064</v>
      </c>
      <c r="N29" s="73">
        <v>1537</v>
      </c>
      <c r="O29" s="73">
        <v>44573</v>
      </c>
      <c r="P29" s="76">
        <f t="shared" si="8"/>
        <v>4181174</v>
      </c>
      <c r="Q29" s="76">
        <v>4031991</v>
      </c>
      <c r="R29" s="76">
        <v>1545</v>
      </c>
      <c r="S29" s="76">
        <f>211563+41208</f>
        <v>252771</v>
      </c>
      <c r="T29" s="76">
        <f t="shared" si="9"/>
        <v>4286307</v>
      </c>
      <c r="U29" s="11">
        <v>317.95</v>
      </c>
      <c r="V29" s="11">
        <v>306.85000000000002</v>
      </c>
      <c r="W29" s="74">
        <v>307.3</v>
      </c>
      <c r="X29" s="74">
        <v>309</v>
      </c>
      <c r="Y29" s="72">
        <f t="shared" si="2"/>
        <v>9762.0600723384177</v>
      </c>
      <c r="Z29" s="72">
        <f t="shared" si="3"/>
        <v>10563.656509695291</v>
      </c>
      <c r="AA29" s="75">
        <f t="shared" si="4"/>
        <v>13606.163358281809</v>
      </c>
      <c r="AB29" s="75">
        <f t="shared" si="10"/>
        <v>13871.543689320388</v>
      </c>
      <c r="AC29" s="86">
        <f t="shared" si="11"/>
        <v>3042.5068485865177</v>
      </c>
      <c r="AD29" s="87">
        <f t="shared" si="12"/>
        <v>3844.1032859433908</v>
      </c>
      <c r="AE29" s="86">
        <f t="shared" si="5"/>
        <v>265.38033103857924</v>
      </c>
      <c r="AF29" s="89">
        <f t="shared" si="6"/>
        <v>4109.48361698197</v>
      </c>
      <c r="AG29" s="12" t="str">
        <f t="shared" si="7"/>
        <v>No &lt;1000 in enrollment</v>
      </c>
      <c r="AI29" s="71"/>
    </row>
    <row r="30" spans="1:35" x14ac:dyDescent="0.25">
      <c r="A30" s="7" t="s">
        <v>81</v>
      </c>
      <c r="B30" s="8" t="s">
        <v>82</v>
      </c>
      <c r="C30" s="9">
        <v>8298.4699999999993</v>
      </c>
      <c r="D30" s="5">
        <f>SUM($C$6:C30)</f>
        <v>83333.01999999999</v>
      </c>
      <c r="E30" s="26">
        <f>1170-2</f>
        <v>1168</v>
      </c>
      <c r="F30" s="10">
        <f t="shared" si="0"/>
        <v>0.14074883683377781</v>
      </c>
      <c r="G30" s="29" t="s">
        <v>10</v>
      </c>
      <c r="H30" s="31" t="s">
        <v>10</v>
      </c>
      <c r="I30" s="72">
        <v>88887144</v>
      </c>
      <c r="J30" s="72">
        <v>1389955</v>
      </c>
      <c r="K30" s="72">
        <f t="shared" si="1"/>
        <v>87497189</v>
      </c>
      <c r="L30" s="73">
        <v>82816007.200000018</v>
      </c>
      <c r="M30" s="73">
        <v>73852673</v>
      </c>
      <c r="N30" s="73">
        <v>7206772</v>
      </c>
      <c r="O30" s="73">
        <v>363054</v>
      </c>
      <c r="P30" s="76">
        <f t="shared" si="8"/>
        <v>81422499</v>
      </c>
      <c r="Q30" s="76">
        <v>73848108</v>
      </c>
      <c r="R30" s="76">
        <v>7404564</v>
      </c>
      <c r="S30" s="76">
        <f>191888+22852.8</f>
        <v>214740.8</v>
      </c>
      <c r="T30" s="76">
        <f t="shared" si="9"/>
        <v>81467412.799999997</v>
      </c>
      <c r="U30" s="11">
        <v>8680.2799999999988</v>
      </c>
      <c r="V30" s="11">
        <v>7755.91</v>
      </c>
      <c r="W30" s="74">
        <v>8298.4699999999993</v>
      </c>
      <c r="X30" s="74">
        <v>8429</v>
      </c>
      <c r="Y30" s="72">
        <f t="shared" si="2"/>
        <v>10079.996152197857</v>
      </c>
      <c r="Z30" s="72">
        <f t="shared" si="3"/>
        <v>10677.793734068604</v>
      </c>
      <c r="AA30" s="75">
        <f t="shared" si="4"/>
        <v>9811.7483102306815</v>
      </c>
      <c r="AB30" s="75">
        <f t="shared" si="10"/>
        <v>9665.1337999762727</v>
      </c>
      <c r="AC30" s="86">
        <f t="shared" si="11"/>
        <v>-866.0454238379225</v>
      </c>
      <c r="AD30" s="87">
        <f t="shared" si="12"/>
        <v>-268.24784196717519</v>
      </c>
      <c r="AE30" s="86">
        <f t="shared" si="5"/>
        <v>-146.61451025440874</v>
      </c>
      <c r="AF30" s="89">
        <f t="shared" si="6"/>
        <v>-414.86235222158393</v>
      </c>
      <c r="AG30" s="12" t="str">
        <f t="shared" si="7"/>
        <v/>
      </c>
      <c r="AI30" s="71"/>
    </row>
    <row r="31" spans="1:35" x14ac:dyDescent="0.25">
      <c r="A31" s="15" t="s">
        <v>85</v>
      </c>
      <c r="B31" s="6" t="s">
        <v>86</v>
      </c>
      <c r="C31" s="11">
        <v>2127.4</v>
      </c>
      <c r="D31" s="14">
        <f>SUM($C$6:C31)</f>
        <v>85460.419999999984</v>
      </c>
      <c r="E31" s="27">
        <f>182-1</f>
        <v>181</v>
      </c>
      <c r="F31" s="16">
        <f t="shared" si="0"/>
        <v>8.508037980633637E-2</v>
      </c>
      <c r="G31" s="30" t="s">
        <v>54</v>
      </c>
      <c r="H31" s="30" t="s">
        <v>54</v>
      </c>
      <c r="I31" s="72">
        <v>28278909</v>
      </c>
      <c r="J31" s="72">
        <v>401779</v>
      </c>
      <c r="K31" s="72">
        <f t="shared" si="1"/>
        <v>27877130</v>
      </c>
      <c r="L31" s="73">
        <v>27841487.290000003</v>
      </c>
      <c r="M31" s="73">
        <v>26114489</v>
      </c>
      <c r="N31" s="73">
        <v>1630692</v>
      </c>
      <c r="O31" s="73">
        <v>37529</v>
      </c>
      <c r="P31" s="76">
        <f t="shared" si="8"/>
        <v>27782710</v>
      </c>
      <c r="Q31" s="76">
        <v>25755407</v>
      </c>
      <c r="R31" s="76">
        <v>1669437</v>
      </c>
      <c r="S31" s="76">
        <v>0</v>
      </c>
      <c r="T31" s="76">
        <f t="shared" si="9"/>
        <v>27424844</v>
      </c>
      <c r="U31" s="11">
        <v>2247.0000000000005</v>
      </c>
      <c r="V31" s="11">
        <v>2073.89</v>
      </c>
      <c r="W31" s="74">
        <v>2127.4</v>
      </c>
      <c r="X31" s="74">
        <v>2154</v>
      </c>
      <c r="Y31" s="72">
        <f t="shared" si="2"/>
        <v>12406.377392078324</v>
      </c>
      <c r="Z31" s="72">
        <f t="shared" si="3"/>
        <v>13424.765677060985</v>
      </c>
      <c r="AA31" s="75">
        <f t="shared" si="4"/>
        <v>13059.466954968506</v>
      </c>
      <c r="AB31" s="75">
        <f t="shared" si="10"/>
        <v>12732.053853296193</v>
      </c>
      <c r="AC31" s="75">
        <f t="shared" si="11"/>
        <v>-365.29872209247878</v>
      </c>
      <c r="AD31" s="88">
        <f t="shared" si="12"/>
        <v>653.0895628901817</v>
      </c>
      <c r="AE31" s="72">
        <f t="shared" si="5"/>
        <v>-327.41310167231313</v>
      </c>
      <c r="AF31" s="90">
        <f t="shared" si="6"/>
        <v>325.67646121786856</v>
      </c>
      <c r="AG31" s="12" t="str">
        <f t="shared" si="7"/>
        <v/>
      </c>
      <c r="AI31" s="71"/>
    </row>
    <row r="32" spans="1:35" x14ac:dyDescent="0.25">
      <c r="A32" s="7" t="s">
        <v>48</v>
      </c>
      <c r="B32" s="8" t="s">
        <v>49</v>
      </c>
      <c r="C32" s="9">
        <v>119.45</v>
      </c>
      <c r="D32" s="5">
        <f>SUM($C$6:C32)</f>
        <v>85579.869999999981</v>
      </c>
      <c r="E32" s="26">
        <v>22</v>
      </c>
      <c r="F32" s="10">
        <f t="shared" si="0"/>
        <v>0.18417748011720383</v>
      </c>
      <c r="G32" s="29" t="s">
        <v>10</v>
      </c>
      <c r="H32" s="31" t="s">
        <v>10</v>
      </c>
      <c r="I32" s="72">
        <v>2333400</v>
      </c>
      <c r="J32" s="72">
        <v>39365</v>
      </c>
      <c r="K32" s="72">
        <f t="shared" si="1"/>
        <v>2294035</v>
      </c>
      <c r="L32" s="73">
        <v>2088823</v>
      </c>
      <c r="M32" s="73">
        <v>1874440</v>
      </c>
      <c r="N32" s="73">
        <v>77045</v>
      </c>
      <c r="O32" s="73">
        <v>733</v>
      </c>
      <c r="P32" s="76">
        <f t="shared" si="8"/>
        <v>1952218</v>
      </c>
      <c r="Q32" s="76">
        <v>1844500</v>
      </c>
      <c r="R32" s="76">
        <v>76110</v>
      </c>
      <c r="S32" s="76">
        <v>0</v>
      </c>
      <c r="T32" s="76">
        <f t="shared" si="9"/>
        <v>1920610</v>
      </c>
      <c r="U32" s="11">
        <v>114.65</v>
      </c>
      <c r="V32" s="11">
        <v>116.5</v>
      </c>
      <c r="W32" s="74">
        <v>119.45</v>
      </c>
      <c r="X32" s="74">
        <v>118</v>
      </c>
      <c r="Y32" s="72">
        <f t="shared" si="2"/>
        <v>20009.027474923681</v>
      </c>
      <c r="Z32" s="72">
        <f t="shared" si="3"/>
        <v>17929.811158798282</v>
      </c>
      <c r="AA32" s="75">
        <f t="shared" si="4"/>
        <v>16343.390539974884</v>
      </c>
      <c r="AB32" s="75">
        <f t="shared" si="10"/>
        <v>16276.355932203391</v>
      </c>
      <c r="AC32" s="86">
        <f t="shared" si="11"/>
        <v>-1586.4206188233984</v>
      </c>
      <c r="AD32" s="87">
        <f t="shared" si="12"/>
        <v>-3665.6369349487977</v>
      </c>
      <c r="AE32" s="86">
        <f t="shared" si="5"/>
        <v>-67.034607771493029</v>
      </c>
      <c r="AF32" s="89">
        <f t="shared" si="6"/>
        <v>-3732.6715427202907</v>
      </c>
      <c r="AG32" s="12" t="str">
        <f t="shared" si="7"/>
        <v>No &lt;1000 in enrollment</v>
      </c>
      <c r="AI32" s="71"/>
    </row>
    <row r="33" spans="1:35" x14ac:dyDescent="0.25">
      <c r="A33" s="15" t="s">
        <v>97</v>
      </c>
      <c r="B33" s="6" t="s">
        <v>98</v>
      </c>
      <c r="C33" s="11">
        <v>2218.31</v>
      </c>
      <c r="D33" s="14">
        <f>SUM($C$6:C33)</f>
        <v>87798.179999999978</v>
      </c>
      <c r="E33" s="27">
        <f>156-3</f>
        <v>153</v>
      </c>
      <c r="F33" s="16">
        <f t="shared" si="0"/>
        <v>6.8971424192290534E-2</v>
      </c>
      <c r="G33" s="30" t="s">
        <v>54</v>
      </c>
      <c r="H33" s="30" t="s">
        <v>54</v>
      </c>
      <c r="I33" s="72">
        <v>29798402</v>
      </c>
      <c r="J33" s="72">
        <v>415514</v>
      </c>
      <c r="K33" s="72">
        <f t="shared" si="1"/>
        <v>29382888</v>
      </c>
      <c r="L33" s="73">
        <v>31042288.59</v>
      </c>
      <c r="M33" s="73">
        <v>27737227</v>
      </c>
      <c r="N33" s="73">
        <v>1793956</v>
      </c>
      <c r="O33" s="73">
        <v>601415</v>
      </c>
      <c r="P33" s="76">
        <f t="shared" si="8"/>
        <v>30132598</v>
      </c>
      <c r="Q33" s="76">
        <v>25845119</v>
      </c>
      <c r="R33" s="76">
        <v>1805735</v>
      </c>
      <c r="S33" s="76">
        <f>365878+644680.32</f>
        <v>1010558.32</v>
      </c>
      <c r="T33" s="76">
        <f t="shared" si="9"/>
        <v>28661412.32</v>
      </c>
      <c r="U33" s="11">
        <v>2302.9</v>
      </c>
      <c r="V33" s="11">
        <v>2245.6799999999998</v>
      </c>
      <c r="W33" s="74">
        <v>2218.31</v>
      </c>
      <c r="X33" s="74">
        <v>2195</v>
      </c>
      <c r="Y33" s="72">
        <f t="shared" si="2"/>
        <v>12759.081158539233</v>
      </c>
      <c r="Z33" s="72">
        <f t="shared" si="3"/>
        <v>13823.113083787539</v>
      </c>
      <c r="AA33" s="75">
        <f t="shared" si="4"/>
        <v>13583.582997867747</v>
      </c>
      <c r="AB33" s="75">
        <f t="shared" si="10"/>
        <v>13057.591034168565</v>
      </c>
      <c r="AC33" s="75">
        <f t="shared" si="11"/>
        <v>-239.53008591979233</v>
      </c>
      <c r="AD33" s="88">
        <f t="shared" si="12"/>
        <v>824.5018393285136</v>
      </c>
      <c r="AE33" s="72">
        <f t="shared" si="5"/>
        <v>-525.99196369918172</v>
      </c>
      <c r="AF33" s="90">
        <f t="shared" si="6"/>
        <v>298.50987562933187</v>
      </c>
      <c r="AG33" s="12" t="str">
        <f t="shared" si="7"/>
        <v/>
      </c>
      <c r="AI33" s="71"/>
    </row>
    <row r="34" spans="1:35" x14ac:dyDescent="0.25">
      <c r="A34" s="7" t="s">
        <v>36</v>
      </c>
      <c r="B34" s="8" t="s">
        <v>37</v>
      </c>
      <c r="C34" s="9">
        <v>345.85</v>
      </c>
      <c r="D34" s="5">
        <f>SUM($C$6:C34)</f>
        <v>88144.029999999984</v>
      </c>
      <c r="E34" s="26">
        <f>116-1</f>
        <v>115</v>
      </c>
      <c r="F34" s="10">
        <f t="shared" si="0"/>
        <v>0.33251409570623103</v>
      </c>
      <c r="G34" s="29" t="s">
        <v>10</v>
      </c>
      <c r="H34" s="31" t="s">
        <v>10</v>
      </c>
      <c r="I34" s="72">
        <v>6283342</v>
      </c>
      <c r="J34" s="72">
        <v>110238</v>
      </c>
      <c r="K34" s="72">
        <f t="shared" si="1"/>
        <v>6173104</v>
      </c>
      <c r="L34" s="73">
        <v>6488649.6899999995</v>
      </c>
      <c r="M34" s="73">
        <v>6509762</v>
      </c>
      <c r="N34" s="73">
        <v>249704</v>
      </c>
      <c r="O34" s="73">
        <v>368490</v>
      </c>
      <c r="P34" s="76">
        <f t="shared" si="8"/>
        <v>7127956</v>
      </c>
      <c r="Q34" s="76">
        <v>6926586</v>
      </c>
      <c r="R34" s="76">
        <v>272916</v>
      </c>
      <c r="S34" s="76">
        <v>368490.12</v>
      </c>
      <c r="T34" s="76">
        <f t="shared" si="9"/>
        <v>7567992.1200000001</v>
      </c>
      <c r="U34" s="11">
        <v>306.8</v>
      </c>
      <c r="V34" s="11">
        <v>350.75</v>
      </c>
      <c r="W34" s="74">
        <v>345.85</v>
      </c>
      <c r="X34" s="74">
        <v>378</v>
      </c>
      <c r="Y34" s="72">
        <f t="shared" si="2"/>
        <v>20120.938722294653</v>
      </c>
      <c r="Z34" s="72">
        <f t="shared" si="3"/>
        <v>18499.357633642194</v>
      </c>
      <c r="AA34" s="75">
        <f t="shared" si="4"/>
        <v>20609.963857163508</v>
      </c>
      <c r="AB34" s="75">
        <f t="shared" si="10"/>
        <v>20021.143174603174</v>
      </c>
      <c r="AC34" s="86">
        <f t="shared" si="11"/>
        <v>2110.606223521314</v>
      </c>
      <c r="AD34" s="87">
        <f t="shared" si="12"/>
        <v>489.02513486885437</v>
      </c>
      <c r="AE34" s="86">
        <f t="shared" si="5"/>
        <v>-588.82068256033381</v>
      </c>
      <c r="AF34" s="89">
        <f t="shared" si="6"/>
        <v>-99.795547691479442</v>
      </c>
      <c r="AG34" s="12" t="str">
        <f t="shared" si="7"/>
        <v>No &lt;1000 in enrollment</v>
      </c>
      <c r="AI34" s="71"/>
    </row>
    <row r="35" spans="1:35" x14ac:dyDescent="0.25">
      <c r="A35" s="7" t="s">
        <v>38</v>
      </c>
      <c r="B35" s="8" t="s">
        <v>39</v>
      </c>
      <c r="C35" s="9">
        <v>300.75</v>
      </c>
      <c r="D35" s="5">
        <f>SUM($C$6:C35)</f>
        <v>88444.779999999984</v>
      </c>
      <c r="E35" s="26">
        <v>66</v>
      </c>
      <c r="F35" s="10">
        <f t="shared" si="0"/>
        <v>0.21945137157107231</v>
      </c>
      <c r="G35" s="29" t="s">
        <v>10</v>
      </c>
      <c r="H35" s="31" t="s">
        <v>10</v>
      </c>
      <c r="I35" s="72">
        <v>9301629</v>
      </c>
      <c r="J35" s="72">
        <v>124367</v>
      </c>
      <c r="K35" s="72">
        <f t="shared" si="1"/>
        <v>9177262</v>
      </c>
      <c r="L35" s="73">
        <v>9451676.7200000007</v>
      </c>
      <c r="M35" s="73">
        <v>8772542</v>
      </c>
      <c r="N35" s="73">
        <v>127094</v>
      </c>
      <c r="O35" s="73">
        <v>142513</v>
      </c>
      <c r="P35" s="76">
        <f t="shared" si="8"/>
        <v>9042149</v>
      </c>
      <c r="Q35" s="76">
        <v>9035474</v>
      </c>
      <c r="R35" s="76">
        <v>130592</v>
      </c>
      <c r="S35" s="76">
        <v>138995.57</v>
      </c>
      <c r="T35" s="76">
        <f t="shared" si="9"/>
        <v>9305061.5700000003</v>
      </c>
      <c r="U35" s="11">
        <v>302.34999999999997</v>
      </c>
      <c r="V35" s="11">
        <v>318.25</v>
      </c>
      <c r="W35" s="74">
        <v>300.75</v>
      </c>
      <c r="X35" s="74">
        <v>311</v>
      </c>
      <c r="Y35" s="72">
        <f t="shared" si="2"/>
        <v>30353.107325946752</v>
      </c>
      <c r="Z35" s="72">
        <f t="shared" si="3"/>
        <v>29698.905640219957</v>
      </c>
      <c r="AA35" s="75">
        <f t="shared" si="4"/>
        <v>30065.333333333332</v>
      </c>
      <c r="AB35" s="75">
        <f t="shared" si="10"/>
        <v>29919.812122186497</v>
      </c>
      <c r="AC35" s="86">
        <f t="shared" si="11"/>
        <v>366.42769311337543</v>
      </c>
      <c r="AD35" s="87">
        <f t="shared" si="12"/>
        <v>-287.77399261341998</v>
      </c>
      <c r="AE35" s="86">
        <f t="shared" si="5"/>
        <v>-145.52121114683541</v>
      </c>
      <c r="AF35" s="89">
        <f t="shared" si="6"/>
        <v>-433.29520376025539</v>
      </c>
      <c r="AG35" s="12" t="str">
        <f t="shared" si="7"/>
        <v>No &lt;1000 in enrollment</v>
      </c>
      <c r="AI35" s="71"/>
    </row>
    <row r="36" spans="1:35" x14ac:dyDescent="0.25">
      <c r="A36" s="7" t="s">
        <v>24</v>
      </c>
      <c r="B36" s="8" t="s">
        <v>25</v>
      </c>
      <c r="C36" s="9">
        <v>3864.2</v>
      </c>
      <c r="D36" s="5">
        <f>SUM($C$6:C36)</f>
        <v>92308.979999999981</v>
      </c>
      <c r="E36" s="26">
        <f>1318-13</f>
        <v>1305</v>
      </c>
      <c r="F36" s="10">
        <f t="shared" si="0"/>
        <v>0.33771543915946384</v>
      </c>
      <c r="G36" s="29" t="s">
        <v>10</v>
      </c>
      <c r="H36" s="31" t="s">
        <v>10</v>
      </c>
      <c r="I36" s="72">
        <v>62358347</v>
      </c>
      <c r="J36" s="72">
        <v>1059668</v>
      </c>
      <c r="K36" s="72">
        <f t="shared" si="1"/>
        <v>61298679</v>
      </c>
      <c r="L36" s="73">
        <v>64413490.609999999</v>
      </c>
      <c r="M36" s="73">
        <v>62081829</v>
      </c>
      <c r="N36" s="73">
        <v>1182445</v>
      </c>
      <c r="O36" s="73">
        <v>2527552</v>
      </c>
      <c r="P36" s="76">
        <f t="shared" si="8"/>
        <v>65791826</v>
      </c>
      <c r="Q36" s="76">
        <v>60293744</v>
      </c>
      <c r="R36" s="76">
        <v>1176322</v>
      </c>
      <c r="S36" s="76">
        <f>328870+1907892</f>
        <v>2236762</v>
      </c>
      <c r="T36" s="76">
        <f t="shared" si="9"/>
        <v>63706828</v>
      </c>
      <c r="U36" s="11">
        <v>4085.7500000000009</v>
      </c>
      <c r="V36" s="11">
        <v>4008.75</v>
      </c>
      <c r="W36" s="74">
        <v>3864.2</v>
      </c>
      <c r="X36" s="74">
        <v>3844.19</v>
      </c>
      <c r="Y36" s="72">
        <f t="shared" si="2"/>
        <v>15003.042036345832</v>
      </c>
      <c r="Z36" s="72">
        <f t="shared" si="3"/>
        <v>16068.223413782351</v>
      </c>
      <c r="AA36" s="75">
        <f t="shared" si="4"/>
        <v>17025.98882045443</v>
      </c>
      <c r="AB36" s="75">
        <f t="shared" si="10"/>
        <v>16572.237064245004</v>
      </c>
      <c r="AC36" s="86">
        <f t="shared" si="11"/>
        <v>957.76540667207883</v>
      </c>
      <c r="AD36" s="87">
        <f t="shared" si="12"/>
        <v>2022.9467841085971</v>
      </c>
      <c r="AE36" s="86">
        <f t="shared" si="5"/>
        <v>-453.75175620942537</v>
      </c>
      <c r="AF36" s="89">
        <f t="shared" si="6"/>
        <v>1569.1950278991717</v>
      </c>
      <c r="AG36" s="12" t="str">
        <f t="shared" si="7"/>
        <v/>
      </c>
      <c r="AI36" s="71"/>
    </row>
    <row r="37" spans="1:35" x14ac:dyDescent="0.25">
      <c r="A37" s="7" t="s">
        <v>11</v>
      </c>
      <c r="B37" s="8" t="s">
        <v>12</v>
      </c>
      <c r="C37" s="9">
        <v>1907.17</v>
      </c>
      <c r="D37" s="5">
        <f>SUM($C$6:C37)</f>
        <v>94216.14999999998</v>
      </c>
      <c r="E37" s="26">
        <f>771-5</f>
        <v>766</v>
      </c>
      <c r="F37" s="10">
        <f t="shared" si="0"/>
        <v>0.40164222381853742</v>
      </c>
      <c r="G37" s="29" t="s">
        <v>10</v>
      </c>
      <c r="H37" s="31" t="s">
        <v>10</v>
      </c>
      <c r="I37" s="72">
        <v>30123572</v>
      </c>
      <c r="J37" s="72">
        <v>566624</v>
      </c>
      <c r="K37" s="72">
        <f t="shared" si="1"/>
        <v>29556948</v>
      </c>
      <c r="L37" s="73">
        <v>31761333</v>
      </c>
      <c r="M37" s="73">
        <v>33599224</v>
      </c>
      <c r="N37" s="73">
        <v>1907</v>
      </c>
      <c r="O37" s="73">
        <v>420760</v>
      </c>
      <c r="P37" s="76">
        <f t="shared" ref="P37:P59" si="13">SUM(M37:O37)</f>
        <v>34021891</v>
      </c>
      <c r="Q37" s="76">
        <v>33938364</v>
      </c>
      <c r="R37" s="76">
        <v>1994</v>
      </c>
      <c r="S37" s="76">
        <v>0</v>
      </c>
      <c r="T37" s="76">
        <f t="shared" si="9"/>
        <v>33940358</v>
      </c>
      <c r="U37" s="11">
        <v>1969.0499999999995</v>
      </c>
      <c r="V37" s="11">
        <v>2029.69</v>
      </c>
      <c r="W37" s="74">
        <v>1907.17</v>
      </c>
      <c r="X37" s="74">
        <v>1994</v>
      </c>
      <c r="Y37" s="72">
        <f t="shared" si="2"/>
        <v>15010.765597623224</v>
      </c>
      <c r="Z37" s="72">
        <f t="shared" si="3"/>
        <v>15648.36649931763</v>
      </c>
      <c r="AA37" s="75">
        <f t="shared" si="4"/>
        <v>17838.939895237447</v>
      </c>
      <c r="AB37" s="75">
        <f t="shared" si="10"/>
        <v>17021.242728184552</v>
      </c>
      <c r="AC37" s="86">
        <f t="shared" si="11"/>
        <v>2190.5733959198169</v>
      </c>
      <c r="AD37" s="87">
        <f t="shared" si="12"/>
        <v>2828.1742976142232</v>
      </c>
      <c r="AE37" s="86">
        <f t="shared" si="5"/>
        <v>-817.69716705289466</v>
      </c>
      <c r="AF37" s="89">
        <f t="shared" si="6"/>
        <v>2010.4771305613285</v>
      </c>
      <c r="AG37" s="12" t="str">
        <f t="shared" si="7"/>
        <v/>
      </c>
      <c r="AI37" s="71"/>
    </row>
    <row r="38" spans="1:35" x14ac:dyDescent="0.25">
      <c r="A38" s="15" t="s">
        <v>89</v>
      </c>
      <c r="B38" s="6" t="s">
        <v>90</v>
      </c>
      <c r="C38" s="11">
        <v>18886.18</v>
      </c>
      <c r="D38" s="14">
        <f>SUM($C$6:C38)</f>
        <v>113102.32999999999</v>
      </c>
      <c r="E38" s="27">
        <f>1619-5</f>
        <v>1614</v>
      </c>
      <c r="F38" s="16">
        <f t="shared" ref="F38:F59" si="14">E38/C38</f>
        <v>8.5459314694660324E-2</v>
      </c>
      <c r="G38" s="30" t="s">
        <v>54</v>
      </c>
      <c r="H38" s="30" t="s">
        <v>54</v>
      </c>
      <c r="I38" s="72">
        <v>189894750</v>
      </c>
      <c r="J38" s="75">
        <v>2623813</v>
      </c>
      <c r="K38" s="75">
        <f t="shared" ref="K38:K59" si="15">I38-J38</f>
        <v>187270937</v>
      </c>
      <c r="L38" s="73">
        <v>188669467.84999999</v>
      </c>
      <c r="M38" s="73">
        <v>172949038</v>
      </c>
      <c r="N38" s="73">
        <v>16258136</v>
      </c>
      <c r="O38" s="73">
        <v>265824</v>
      </c>
      <c r="P38" s="76">
        <f t="shared" si="13"/>
        <v>189472998</v>
      </c>
      <c r="Q38" s="76">
        <v>169508196</v>
      </c>
      <c r="R38" s="76">
        <v>16353360</v>
      </c>
      <c r="S38" s="76">
        <v>0</v>
      </c>
      <c r="T38" s="76">
        <f t="shared" si="9"/>
        <v>185861556</v>
      </c>
      <c r="U38" s="11">
        <v>18931.799999999996</v>
      </c>
      <c r="V38" s="11">
        <v>17885.12</v>
      </c>
      <c r="W38" s="74">
        <v>18886.18</v>
      </c>
      <c r="X38" s="74">
        <v>19107</v>
      </c>
      <c r="Y38" s="72">
        <f t="shared" ref="Y38:Y60" si="16">K38/U38</f>
        <v>9891.8717184842462</v>
      </c>
      <c r="Z38" s="72">
        <f t="shared" ref="Z38:Z60" si="17">L38/V38</f>
        <v>10548.962928400817</v>
      </c>
      <c r="AA38" s="75">
        <f t="shared" ref="AA38:AA60" si="18">P38/W38</f>
        <v>10032.362182294142</v>
      </c>
      <c r="AB38" s="75">
        <f t="shared" si="10"/>
        <v>9727.4065002355164</v>
      </c>
      <c r="AC38" s="86">
        <f t="shared" si="11"/>
        <v>-516.60074610667471</v>
      </c>
      <c r="AD38" s="88">
        <f t="shared" si="12"/>
        <v>140.49046380989603</v>
      </c>
      <c r="AE38" s="72">
        <f t="shared" ref="AE38:AE60" si="19">AB38-AA38</f>
        <v>-304.95568205862583</v>
      </c>
      <c r="AF38" s="90">
        <f t="shared" ref="AF38:AF60" si="20">AB38-Y38</f>
        <v>-164.4652182487298</v>
      </c>
      <c r="AG38" s="12" t="str">
        <f t="shared" ref="AG38:AG59" si="21">IF(C38&lt;1000, "No &lt;1000 in enrollment","")</f>
        <v/>
      </c>
      <c r="AI38" s="71"/>
    </row>
    <row r="39" spans="1:35" x14ac:dyDescent="0.25">
      <c r="A39" s="7" t="s">
        <v>67</v>
      </c>
      <c r="B39" s="8" t="s">
        <v>68</v>
      </c>
      <c r="C39" s="9">
        <v>400.3</v>
      </c>
      <c r="D39" s="5">
        <f>SUM($C$6:C39)</f>
        <v>113502.62999999999</v>
      </c>
      <c r="E39" s="26">
        <v>52</v>
      </c>
      <c r="F39" s="10">
        <f t="shared" si="14"/>
        <v>0.12990257307019734</v>
      </c>
      <c r="G39" s="29" t="s">
        <v>10</v>
      </c>
      <c r="H39" s="31" t="s">
        <v>10</v>
      </c>
      <c r="I39" s="75">
        <v>8684042.6199999992</v>
      </c>
      <c r="J39" s="75">
        <v>45243.42</v>
      </c>
      <c r="K39" s="75">
        <f t="shared" si="15"/>
        <v>8638799.1999999993</v>
      </c>
      <c r="L39" s="76">
        <v>4686943.01</v>
      </c>
      <c r="M39" s="73">
        <v>2989820</v>
      </c>
      <c r="N39" s="73">
        <v>0</v>
      </c>
      <c r="O39" s="76">
        <v>5096900</v>
      </c>
      <c r="P39" s="76">
        <f t="shared" si="13"/>
        <v>8086720</v>
      </c>
      <c r="Q39" s="76">
        <v>4320304</v>
      </c>
      <c r="R39" s="76">
        <v>0</v>
      </c>
      <c r="S39" s="76">
        <v>0</v>
      </c>
      <c r="T39" s="76">
        <f t="shared" si="9"/>
        <v>4320304</v>
      </c>
      <c r="U39" s="11">
        <v>433.3</v>
      </c>
      <c r="V39" s="11">
        <v>372.15</v>
      </c>
      <c r="W39" s="77">
        <v>400.3</v>
      </c>
      <c r="X39" s="77">
        <v>430</v>
      </c>
      <c r="Y39" s="72">
        <f t="shared" si="16"/>
        <v>19937.224094161087</v>
      </c>
      <c r="Z39" s="72">
        <f t="shared" si="17"/>
        <v>12594.230847776435</v>
      </c>
      <c r="AA39" s="75">
        <f t="shared" si="18"/>
        <v>20201.648763427427</v>
      </c>
      <c r="AB39" s="75">
        <f t="shared" si="10"/>
        <v>10047.218604651163</v>
      </c>
      <c r="AC39" s="86">
        <f t="shared" si="11"/>
        <v>7607.4179156509927</v>
      </c>
      <c r="AD39" s="88">
        <f t="shared" si="12"/>
        <v>264.42466926634006</v>
      </c>
      <c r="AE39" s="86">
        <f t="shared" si="19"/>
        <v>-10154.430158776264</v>
      </c>
      <c r="AF39" s="89">
        <f t="shared" si="20"/>
        <v>-9890.0054895099238</v>
      </c>
      <c r="AG39" s="12" t="str">
        <f t="shared" si="21"/>
        <v>No &lt;1000 in enrollment</v>
      </c>
      <c r="AI39" s="71"/>
    </row>
    <row r="40" spans="1:35" x14ac:dyDescent="0.25">
      <c r="A40" s="15" t="s">
        <v>42</v>
      </c>
      <c r="B40" s="6" t="s">
        <v>43</v>
      </c>
      <c r="C40" s="11">
        <v>1621.61</v>
      </c>
      <c r="D40" s="14">
        <f>SUM($C$6:C40)</f>
        <v>115124.23999999999</v>
      </c>
      <c r="E40" s="27">
        <v>16</v>
      </c>
      <c r="F40" s="16">
        <f t="shared" si="14"/>
        <v>9.8667373782845447E-3</v>
      </c>
      <c r="G40" s="30" t="s">
        <v>54</v>
      </c>
      <c r="H40" s="30" t="s">
        <v>54</v>
      </c>
      <c r="I40" s="72">
        <v>9902023</v>
      </c>
      <c r="J40" s="72">
        <v>113005</v>
      </c>
      <c r="K40" s="72">
        <f t="shared" si="15"/>
        <v>9789018</v>
      </c>
      <c r="L40" s="73">
        <v>12522287</v>
      </c>
      <c r="M40" s="73">
        <v>10468889</v>
      </c>
      <c r="N40" s="73">
        <v>106079</v>
      </c>
      <c r="O40" s="73">
        <v>1352199</v>
      </c>
      <c r="P40" s="76">
        <f t="shared" si="13"/>
        <v>11927167</v>
      </c>
      <c r="Q40" s="76">
        <v>10436818</v>
      </c>
      <c r="R40" s="76">
        <v>105787</v>
      </c>
      <c r="S40" s="76">
        <v>0</v>
      </c>
      <c r="T40" s="76">
        <f t="shared" si="9"/>
        <v>10542605</v>
      </c>
      <c r="U40" s="11">
        <v>1238.3500000000001</v>
      </c>
      <c r="V40" s="11">
        <v>1800.68</v>
      </c>
      <c r="W40" s="74">
        <v>1621.61</v>
      </c>
      <c r="X40" s="74">
        <v>1613</v>
      </c>
      <c r="Y40" s="72">
        <f t="shared" si="16"/>
        <v>7904.8879557475666</v>
      </c>
      <c r="Z40" s="72">
        <f t="shared" si="17"/>
        <v>6954.1989692782727</v>
      </c>
      <c r="AA40" s="75">
        <f t="shared" si="18"/>
        <v>7355.1390284963718</v>
      </c>
      <c r="AB40" s="75">
        <f t="shared" si="10"/>
        <v>6536.0229386236824</v>
      </c>
      <c r="AC40" s="75">
        <f t="shared" si="11"/>
        <v>400.94005921809912</v>
      </c>
      <c r="AD40" s="88">
        <f t="shared" si="12"/>
        <v>-549.7489272511948</v>
      </c>
      <c r="AE40" s="72">
        <f t="shared" si="19"/>
        <v>-819.11608987268937</v>
      </c>
      <c r="AF40" s="90">
        <f t="shared" si="20"/>
        <v>-1368.8650171238842</v>
      </c>
      <c r="AG40" s="12" t="str">
        <f t="shared" si="21"/>
        <v/>
      </c>
      <c r="AI40" s="71"/>
    </row>
    <row r="41" spans="1:35" x14ac:dyDescent="0.25">
      <c r="A41" s="7" t="s">
        <v>75</v>
      </c>
      <c r="B41" s="8" t="s">
        <v>76</v>
      </c>
      <c r="C41" s="9">
        <v>685.9</v>
      </c>
      <c r="D41" s="5">
        <f>SUM($C$6:C41)</f>
        <v>115810.13999999998</v>
      </c>
      <c r="E41" s="26">
        <v>93</v>
      </c>
      <c r="F41" s="10">
        <f t="shared" si="14"/>
        <v>0.13558827817466104</v>
      </c>
      <c r="G41" s="29" t="s">
        <v>10</v>
      </c>
      <c r="H41" s="31" t="s">
        <v>10</v>
      </c>
      <c r="I41" s="72">
        <v>10082280</v>
      </c>
      <c r="J41" s="72">
        <v>135435</v>
      </c>
      <c r="K41" s="72">
        <f t="shared" si="15"/>
        <v>9946845</v>
      </c>
      <c r="L41" s="73">
        <v>9505770</v>
      </c>
      <c r="M41" s="73">
        <v>8855161</v>
      </c>
      <c r="N41" s="73">
        <v>456602</v>
      </c>
      <c r="O41" s="73">
        <v>2907</v>
      </c>
      <c r="P41" s="76">
        <f t="shared" si="13"/>
        <v>9314670</v>
      </c>
      <c r="Q41" s="76">
        <v>8673581</v>
      </c>
      <c r="R41" s="76">
        <v>456190</v>
      </c>
      <c r="S41" s="76">
        <v>0</v>
      </c>
      <c r="T41" s="76">
        <f t="shared" si="9"/>
        <v>9129771</v>
      </c>
      <c r="U41" s="11">
        <v>709.6</v>
      </c>
      <c r="V41" s="11">
        <v>687.1</v>
      </c>
      <c r="W41" s="74">
        <v>685.9</v>
      </c>
      <c r="X41" s="74">
        <v>685</v>
      </c>
      <c r="Y41" s="72">
        <f t="shared" si="16"/>
        <v>14017.538049605411</v>
      </c>
      <c r="Z41" s="72">
        <f t="shared" si="17"/>
        <v>13834.623781109009</v>
      </c>
      <c r="AA41" s="75">
        <f t="shared" si="18"/>
        <v>13580.215774894299</v>
      </c>
      <c r="AB41" s="75">
        <f t="shared" si="10"/>
        <v>13328.132846715329</v>
      </c>
      <c r="AC41" s="86">
        <f t="shared" si="11"/>
        <v>-254.40800621470953</v>
      </c>
      <c r="AD41" s="87">
        <f t="shared" si="12"/>
        <v>-437.32227471111219</v>
      </c>
      <c r="AE41" s="86">
        <f t="shared" si="19"/>
        <v>-252.08292817897018</v>
      </c>
      <c r="AF41" s="89">
        <f t="shared" si="20"/>
        <v>-689.40520289008236</v>
      </c>
      <c r="AG41" s="12" t="str">
        <f t="shared" si="21"/>
        <v>No &lt;1000 in enrollment</v>
      </c>
      <c r="AI41" s="71"/>
    </row>
    <row r="42" spans="1:35" x14ac:dyDescent="0.25">
      <c r="A42" s="7" t="s">
        <v>65</v>
      </c>
      <c r="B42" s="8" t="s">
        <v>66</v>
      </c>
      <c r="C42" s="9">
        <v>1863.3</v>
      </c>
      <c r="D42" s="5">
        <f>SUM($C$6:C42)</f>
        <v>117673.43999999999</v>
      </c>
      <c r="E42" s="26">
        <v>227</v>
      </c>
      <c r="F42" s="10">
        <f t="shared" si="14"/>
        <v>0.1218268663124564</v>
      </c>
      <c r="G42" s="29" t="s">
        <v>10</v>
      </c>
      <c r="H42" s="31" t="s">
        <v>10</v>
      </c>
      <c r="I42" s="72">
        <v>21428282</v>
      </c>
      <c r="J42" s="72">
        <v>461951</v>
      </c>
      <c r="K42" s="72">
        <f t="shared" si="15"/>
        <v>20966331</v>
      </c>
      <c r="L42" s="73">
        <v>20847641.940000001</v>
      </c>
      <c r="M42" s="73">
        <v>17499365</v>
      </c>
      <c r="N42" s="73">
        <v>2304902</v>
      </c>
      <c r="O42" s="73">
        <v>384661</v>
      </c>
      <c r="P42" s="76">
        <f t="shared" si="13"/>
        <v>20188928</v>
      </c>
      <c r="Q42" s="76">
        <v>19072510</v>
      </c>
      <c r="R42" s="76">
        <v>2282265</v>
      </c>
      <c r="S42" s="76">
        <v>322128</v>
      </c>
      <c r="T42" s="76">
        <f t="shared" si="9"/>
        <v>21676903</v>
      </c>
      <c r="U42" s="11">
        <v>1932.1799999999998</v>
      </c>
      <c r="V42" s="11">
        <v>1941.95</v>
      </c>
      <c r="W42" s="74">
        <v>1863.3</v>
      </c>
      <c r="X42" s="74">
        <v>1845</v>
      </c>
      <c r="Y42" s="72">
        <f t="shared" si="16"/>
        <v>10851.127224171662</v>
      </c>
      <c r="Z42" s="72">
        <f t="shared" si="17"/>
        <v>10735.41643193697</v>
      </c>
      <c r="AA42" s="75">
        <f t="shared" si="18"/>
        <v>10835.038909461708</v>
      </c>
      <c r="AB42" s="75">
        <f t="shared" si="10"/>
        <v>11748.998915989159</v>
      </c>
      <c r="AC42" s="86">
        <f t="shared" si="11"/>
        <v>99.622477524737405</v>
      </c>
      <c r="AD42" s="87">
        <f t="shared" si="12"/>
        <v>-16.08831470995392</v>
      </c>
      <c r="AE42" s="86">
        <f t="shared" si="19"/>
        <v>913.9600065274517</v>
      </c>
      <c r="AF42" s="89">
        <f t="shared" si="20"/>
        <v>897.87169181749778</v>
      </c>
      <c r="AG42" s="12" t="str">
        <f t="shared" si="21"/>
        <v/>
      </c>
      <c r="AI42" s="71"/>
    </row>
    <row r="43" spans="1:35" x14ac:dyDescent="0.25">
      <c r="A43" s="7" t="s">
        <v>30</v>
      </c>
      <c r="B43" s="8" t="s">
        <v>31</v>
      </c>
      <c r="C43" s="9">
        <v>1859.3</v>
      </c>
      <c r="D43" s="5">
        <f>SUM($C$6:C43)</f>
        <v>119532.73999999999</v>
      </c>
      <c r="E43" s="26">
        <f>454-1</f>
        <v>453</v>
      </c>
      <c r="F43" s="10">
        <f t="shared" si="14"/>
        <v>0.2436400795998494</v>
      </c>
      <c r="G43" s="29" t="s">
        <v>10</v>
      </c>
      <c r="H43" s="31" t="s">
        <v>10</v>
      </c>
      <c r="I43" s="72">
        <v>37658585</v>
      </c>
      <c r="J43" s="72">
        <v>528597</v>
      </c>
      <c r="K43" s="72">
        <f t="shared" si="15"/>
        <v>37129988</v>
      </c>
      <c r="L43" s="73">
        <v>37667988.079999998</v>
      </c>
      <c r="M43" s="73">
        <v>37470989</v>
      </c>
      <c r="N43" s="73">
        <v>48919</v>
      </c>
      <c r="O43" s="73">
        <v>385422</v>
      </c>
      <c r="P43" s="76">
        <f t="shared" si="13"/>
        <v>37905330</v>
      </c>
      <c r="Q43" s="76">
        <v>37302161</v>
      </c>
      <c r="R43" s="76">
        <v>49437</v>
      </c>
      <c r="S43" s="76">
        <v>187384.8</v>
      </c>
      <c r="T43" s="76">
        <f t="shared" si="9"/>
        <v>37538982.799999997</v>
      </c>
      <c r="U43" s="11">
        <v>1964.5900000000001</v>
      </c>
      <c r="V43" s="11">
        <v>1952.55</v>
      </c>
      <c r="W43" s="74">
        <v>1859.3</v>
      </c>
      <c r="X43" s="74">
        <v>1878</v>
      </c>
      <c r="Y43" s="72">
        <f t="shared" si="16"/>
        <v>18899.611623799366</v>
      </c>
      <c r="Z43" s="72">
        <f t="shared" si="17"/>
        <v>19291.689370310618</v>
      </c>
      <c r="AA43" s="75">
        <f t="shared" si="18"/>
        <v>20386.882159952671</v>
      </c>
      <c r="AB43" s="75">
        <f t="shared" si="10"/>
        <v>19988.808732694353</v>
      </c>
      <c r="AC43" s="86">
        <f t="shared" si="11"/>
        <v>1095.192789642053</v>
      </c>
      <c r="AD43" s="87">
        <f t="shared" si="12"/>
        <v>1487.2705361533044</v>
      </c>
      <c r="AE43" s="86">
        <f t="shared" si="19"/>
        <v>-398.07342725831768</v>
      </c>
      <c r="AF43" s="89">
        <f t="shared" si="20"/>
        <v>1089.1971088949867</v>
      </c>
      <c r="AG43" s="12" t="str">
        <f t="shared" si="21"/>
        <v/>
      </c>
      <c r="AI43" s="71"/>
    </row>
    <row r="44" spans="1:35" x14ac:dyDescent="0.25">
      <c r="A44" s="7" t="s">
        <v>57</v>
      </c>
      <c r="B44" s="8" t="s">
        <v>58</v>
      </c>
      <c r="C44" s="9">
        <v>16</v>
      </c>
      <c r="D44" s="5">
        <f>SUM($C$6:C44)</f>
        <v>119548.73999999999</v>
      </c>
      <c r="E44" s="26">
        <v>2</v>
      </c>
      <c r="F44" s="10">
        <f t="shared" si="14"/>
        <v>0.125</v>
      </c>
      <c r="G44" s="29" t="s">
        <v>10</v>
      </c>
      <c r="H44" s="31" t="s">
        <v>10</v>
      </c>
      <c r="I44" s="72">
        <v>510723</v>
      </c>
      <c r="J44" s="72">
        <v>6536</v>
      </c>
      <c r="K44" s="72">
        <f t="shared" si="15"/>
        <v>504187</v>
      </c>
      <c r="L44" s="73">
        <v>503195</v>
      </c>
      <c r="M44" s="73">
        <v>496706</v>
      </c>
      <c r="N44" s="73">
        <v>1280</v>
      </c>
      <c r="O44" s="73">
        <v>629399</v>
      </c>
      <c r="P44" s="76">
        <f t="shared" si="13"/>
        <v>1127385</v>
      </c>
      <c r="Q44" s="76">
        <v>459461</v>
      </c>
      <c r="R44" s="76">
        <v>0</v>
      </c>
      <c r="S44" s="76">
        <v>0</v>
      </c>
      <c r="T44" s="76">
        <f t="shared" si="9"/>
        <v>459461</v>
      </c>
      <c r="U44" s="11">
        <v>12</v>
      </c>
      <c r="V44" s="11">
        <v>11</v>
      </c>
      <c r="W44" s="74">
        <v>16</v>
      </c>
      <c r="X44" s="74">
        <v>10</v>
      </c>
      <c r="Y44" s="72">
        <f t="shared" si="16"/>
        <v>42015.583333333336</v>
      </c>
      <c r="Z44" s="72">
        <f t="shared" si="17"/>
        <v>45745</v>
      </c>
      <c r="AA44" s="75">
        <f t="shared" si="18"/>
        <v>70461.5625</v>
      </c>
      <c r="AB44" s="75">
        <f t="shared" si="10"/>
        <v>45946.1</v>
      </c>
      <c r="AC44" s="86">
        <f t="shared" si="11"/>
        <v>24716.5625</v>
      </c>
      <c r="AD44" s="88">
        <f t="shared" si="12"/>
        <v>28445.979166666664</v>
      </c>
      <c r="AE44" s="86">
        <f t="shared" si="19"/>
        <v>-24515.462500000001</v>
      </c>
      <c r="AF44" s="89">
        <f t="shared" si="20"/>
        <v>3930.5166666666628</v>
      </c>
      <c r="AG44" s="12" t="str">
        <f t="shared" si="21"/>
        <v>No &lt;1000 in enrollment</v>
      </c>
      <c r="AI44" s="71"/>
    </row>
    <row r="45" spans="1:35" x14ac:dyDescent="0.25">
      <c r="A45" s="7" t="s">
        <v>93</v>
      </c>
      <c r="B45" s="8" t="s">
        <v>94</v>
      </c>
      <c r="C45" s="9">
        <v>426.1</v>
      </c>
      <c r="D45" s="5">
        <f>SUM($C$6:C45)</f>
        <v>119974.84</v>
      </c>
      <c r="E45" s="26">
        <v>45</v>
      </c>
      <c r="F45" s="10">
        <f t="shared" si="14"/>
        <v>0.10560901196902135</v>
      </c>
      <c r="G45" s="29" t="s">
        <v>10</v>
      </c>
      <c r="H45" s="30" t="s">
        <v>54</v>
      </c>
      <c r="I45" s="72">
        <v>6332341</v>
      </c>
      <c r="J45" s="72">
        <v>94028</v>
      </c>
      <c r="K45" s="72">
        <f t="shared" si="15"/>
        <v>6238313</v>
      </c>
      <c r="L45" s="73">
        <v>6196844.9900000002</v>
      </c>
      <c r="M45" s="73">
        <v>5690823</v>
      </c>
      <c r="N45" s="73">
        <v>176405</v>
      </c>
      <c r="O45" s="73">
        <v>3268</v>
      </c>
      <c r="P45" s="76">
        <f t="shared" si="13"/>
        <v>5870496</v>
      </c>
      <c r="Q45" s="76">
        <v>5596923</v>
      </c>
      <c r="R45" s="76">
        <v>175950</v>
      </c>
      <c r="S45" s="76">
        <v>0</v>
      </c>
      <c r="T45" s="76">
        <f t="shared" si="9"/>
        <v>5772873</v>
      </c>
      <c r="U45" s="11">
        <v>460.92999999999995</v>
      </c>
      <c r="V45" s="11">
        <v>425.99</v>
      </c>
      <c r="W45" s="74">
        <v>426.1</v>
      </c>
      <c r="X45" s="74">
        <v>425</v>
      </c>
      <c r="Y45" s="72">
        <f t="shared" si="16"/>
        <v>13534.187403727248</v>
      </c>
      <c r="Z45" s="72">
        <f t="shared" si="17"/>
        <v>14546.925960703304</v>
      </c>
      <c r="AA45" s="75">
        <f t="shared" si="18"/>
        <v>13777.272940624265</v>
      </c>
      <c r="AB45" s="75">
        <f t="shared" si="10"/>
        <v>13583.230588235294</v>
      </c>
      <c r="AC45" s="75">
        <f t="shared" si="11"/>
        <v>-769.65302007903847</v>
      </c>
      <c r="AD45" s="88">
        <f t="shared" si="12"/>
        <v>243.08553689701694</v>
      </c>
      <c r="AE45" s="86">
        <f t="shared" si="19"/>
        <v>-194.04235238897127</v>
      </c>
      <c r="AF45" s="90">
        <f t="shared" si="20"/>
        <v>49.04318450804567</v>
      </c>
      <c r="AG45" s="12" t="str">
        <f t="shared" si="21"/>
        <v>No &lt;1000 in enrollment</v>
      </c>
      <c r="AI45" s="71"/>
    </row>
    <row r="46" spans="1:35" x14ac:dyDescent="0.25">
      <c r="A46" s="7" t="s">
        <v>83</v>
      </c>
      <c r="B46" s="8" t="s">
        <v>84</v>
      </c>
      <c r="C46" s="9">
        <v>52.95</v>
      </c>
      <c r="D46" s="5">
        <f>SUM($C$6:C46)</f>
        <v>120027.79</v>
      </c>
      <c r="E46" s="26">
        <f>10-1</f>
        <v>9</v>
      </c>
      <c r="F46" s="10">
        <f t="shared" si="14"/>
        <v>0.16997167138810199</v>
      </c>
      <c r="G46" s="29" t="s">
        <v>10</v>
      </c>
      <c r="H46" s="31" t="s">
        <v>10</v>
      </c>
      <c r="I46" s="72">
        <v>853337</v>
      </c>
      <c r="J46" s="72">
        <v>18446</v>
      </c>
      <c r="K46" s="72">
        <f t="shared" si="15"/>
        <v>834891</v>
      </c>
      <c r="L46" s="73">
        <v>2657077.6800000002</v>
      </c>
      <c r="M46" s="73">
        <v>945570</v>
      </c>
      <c r="N46" s="73">
        <v>0</v>
      </c>
      <c r="O46" s="73">
        <v>32018</v>
      </c>
      <c r="P46" s="76">
        <f t="shared" si="13"/>
        <v>977588</v>
      </c>
      <c r="Q46" s="76">
        <v>996232</v>
      </c>
      <c r="R46" s="76">
        <v>0</v>
      </c>
      <c r="S46" s="76">
        <v>49313</v>
      </c>
      <c r="T46" s="76">
        <f t="shared" si="9"/>
        <v>1045545</v>
      </c>
      <c r="U46" s="11">
        <v>67.2</v>
      </c>
      <c r="V46" s="11">
        <v>58</v>
      </c>
      <c r="W46" s="74">
        <v>52.95</v>
      </c>
      <c r="X46" s="74">
        <v>58</v>
      </c>
      <c r="Y46" s="72">
        <f t="shared" si="16"/>
        <v>12423.973214285714</v>
      </c>
      <c r="Z46" s="72">
        <f t="shared" si="17"/>
        <v>45811.684137931035</v>
      </c>
      <c r="AA46" s="75">
        <f t="shared" si="18"/>
        <v>18462.474032105758</v>
      </c>
      <c r="AB46" s="75">
        <f t="shared" si="10"/>
        <v>18026.637931034482</v>
      </c>
      <c r="AC46" s="86">
        <f t="shared" si="11"/>
        <v>-27349.210105825277</v>
      </c>
      <c r="AD46" s="87">
        <f t="shared" si="12"/>
        <v>6038.5008178200442</v>
      </c>
      <c r="AE46" s="86">
        <f t="shared" si="19"/>
        <v>-435.83610107127606</v>
      </c>
      <c r="AF46" s="89">
        <f t="shared" si="20"/>
        <v>5602.6647167487681</v>
      </c>
      <c r="AG46" s="12" t="str">
        <f t="shared" si="21"/>
        <v>No &lt;1000 in enrollment</v>
      </c>
      <c r="AI46" s="71"/>
    </row>
    <row r="47" spans="1:35" x14ac:dyDescent="0.25">
      <c r="A47" s="7" t="s">
        <v>19</v>
      </c>
      <c r="B47" s="8" t="s">
        <v>120</v>
      </c>
      <c r="C47" s="9">
        <v>200.05</v>
      </c>
      <c r="D47" s="5">
        <f>SUM($C$6:C47)</f>
        <v>120227.84</v>
      </c>
      <c r="E47" s="26">
        <v>84</v>
      </c>
      <c r="F47" s="10">
        <f t="shared" si="14"/>
        <v>0.41989502624343911</v>
      </c>
      <c r="G47" s="29" t="s">
        <v>10</v>
      </c>
      <c r="H47" s="31" t="s">
        <v>10</v>
      </c>
      <c r="I47" s="72">
        <v>3612380</v>
      </c>
      <c r="J47" s="72">
        <v>46992</v>
      </c>
      <c r="K47" s="72">
        <f t="shared" si="15"/>
        <v>3565388</v>
      </c>
      <c r="L47" s="73">
        <v>4645837.04</v>
      </c>
      <c r="M47" s="73">
        <v>3872153</v>
      </c>
      <c r="N47" s="73">
        <v>42611</v>
      </c>
      <c r="O47" s="73">
        <v>52850</v>
      </c>
      <c r="P47" s="76">
        <f t="shared" si="13"/>
        <v>3967614</v>
      </c>
      <c r="Q47" s="76">
        <v>3863824</v>
      </c>
      <c r="R47" s="76">
        <v>42600</v>
      </c>
      <c r="S47" s="76">
        <v>118065</v>
      </c>
      <c r="T47" s="76">
        <f t="shared" si="9"/>
        <v>4024489</v>
      </c>
      <c r="U47" s="11">
        <v>184.35</v>
      </c>
      <c r="V47" s="11">
        <v>192.85</v>
      </c>
      <c r="W47" s="74">
        <v>200.05</v>
      </c>
      <c r="X47" s="74">
        <v>200</v>
      </c>
      <c r="Y47" s="72">
        <f t="shared" si="16"/>
        <v>19340.320043395714</v>
      </c>
      <c r="Z47" s="72">
        <f t="shared" si="17"/>
        <v>24090.417630282605</v>
      </c>
      <c r="AA47" s="75">
        <f t="shared" si="18"/>
        <v>19833.111722069483</v>
      </c>
      <c r="AB47" s="75">
        <f t="shared" si="10"/>
        <v>20122.445</v>
      </c>
      <c r="AC47" s="86">
        <f t="shared" si="11"/>
        <v>-4257.3059082131222</v>
      </c>
      <c r="AD47" s="87">
        <f t="shared" si="12"/>
        <v>492.79167867376964</v>
      </c>
      <c r="AE47" s="86">
        <f t="shared" si="19"/>
        <v>289.33327793051649</v>
      </c>
      <c r="AF47" s="89">
        <f t="shared" si="20"/>
        <v>782.12495660428613</v>
      </c>
      <c r="AG47" s="12" t="str">
        <f t="shared" si="21"/>
        <v>No &lt;1000 in enrollment</v>
      </c>
      <c r="AI47" s="71"/>
    </row>
    <row r="48" spans="1:35" x14ac:dyDescent="0.25">
      <c r="A48" s="15" t="s">
        <v>95</v>
      </c>
      <c r="B48" s="6" t="s">
        <v>96</v>
      </c>
      <c r="C48" s="11">
        <v>1130.95</v>
      </c>
      <c r="D48" s="14">
        <f>SUM($C$6:C48)</f>
        <v>121358.79</v>
      </c>
      <c r="E48" s="27">
        <f>6-2</f>
        <v>4</v>
      </c>
      <c r="F48" s="16">
        <f t="shared" si="14"/>
        <v>3.5368495512622129E-3</v>
      </c>
      <c r="G48" s="30" t="s">
        <v>54</v>
      </c>
      <c r="H48" s="30" t="s">
        <v>54</v>
      </c>
      <c r="I48" s="72">
        <v>13454558</v>
      </c>
      <c r="J48" s="72">
        <v>208838</v>
      </c>
      <c r="K48" s="72">
        <f t="shared" si="15"/>
        <v>13245720</v>
      </c>
      <c r="L48" s="73">
        <v>13249398.310000002</v>
      </c>
      <c r="M48" s="73">
        <v>11859576</v>
      </c>
      <c r="N48" s="73">
        <v>511833</v>
      </c>
      <c r="O48" s="73">
        <v>181175</v>
      </c>
      <c r="P48" s="76">
        <f t="shared" si="13"/>
        <v>12552584</v>
      </c>
      <c r="Q48" s="76">
        <v>10981082</v>
      </c>
      <c r="R48" s="76">
        <v>512898</v>
      </c>
      <c r="S48" s="76">
        <v>261023</v>
      </c>
      <c r="T48" s="76">
        <f t="shared" si="9"/>
        <v>11755003</v>
      </c>
      <c r="U48" s="11">
        <v>1207.17</v>
      </c>
      <c r="V48" s="11">
        <v>1143.71</v>
      </c>
      <c r="W48" s="74">
        <v>1130.95</v>
      </c>
      <c r="X48" s="74">
        <v>1133.2</v>
      </c>
      <c r="Y48" s="72">
        <f t="shared" si="16"/>
        <v>10972.539079002956</v>
      </c>
      <c r="Z48" s="72">
        <f t="shared" si="17"/>
        <v>11584.578529522345</v>
      </c>
      <c r="AA48" s="75">
        <f t="shared" si="18"/>
        <v>11099.150271895309</v>
      </c>
      <c r="AB48" s="75">
        <f t="shared" si="10"/>
        <v>10373.281856689022</v>
      </c>
      <c r="AC48" s="75">
        <f t="shared" si="11"/>
        <v>-485.42825762703615</v>
      </c>
      <c r="AD48" s="88">
        <f t="shared" si="12"/>
        <v>126.61119289235285</v>
      </c>
      <c r="AE48" s="72">
        <f t="shared" si="19"/>
        <v>-725.86841520628695</v>
      </c>
      <c r="AF48" s="90">
        <f t="shared" si="20"/>
        <v>-599.25722231393411</v>
      </c>
      <c r="AG48" s="12" t="str">
        <f t="shared" si="21"/>
        <v/>
      </c>
      <c r="AI48" s="71"/>
    </row>
    <row r="49" spans="1:35" x14ac:dyDescent="0.25">
      <c r="A49" s="7" t="s">
        <v>105</v>
      </c>
      <c r="B49" s="8" t="s">
        <v>106</v>
      </c>
      <c r="C49" s="9">
        <v>125.35</v>
      </c>
      <c r="D49" s="5">
        <f>SUM($C$6:C49)</f>
        <v>121484.14</v>
      </c>
      <c r="E49" s="26">
        <v>42</v>
      </c>
      <c r="F49" s="10">
        <f t="shared" si="14"/>
        <v>0.3350618268847228</v>
      </c>
      <c r="G49" s="29" t="s">
        <v>10</v>
      </c>
      <c r="H49" s="31" t="s">
        <v>10</v>
      </c>
      <c r="I49" s="72">
        <v>983306</v>
      </c>
      <c r="J49" s="72">
        <v>22516</v>
      </c>
      <c r="K49" s="72">
        <f t="shared" si="15"/>
        <v>960790</v>
      </c>
      <c r="L49" s="73">
        <v>1441545</v>
      </c>
      <c r="M49" s="73">
        <v>1162113</v>
      </c>
      <c r="N49" s="73">
        <v>5014</v>
      </c>
      <c r="O49" s="12">
        <v>351153</v>
      </c>
      <c r="P49" s="76">
        <f t="shared" si="13"/>
        <v>1518280</v>
      </c>
      <c r="Q49" s="76">
        <v>1235329</v>
      </c>
      <c r="R49" s="76">
        <v>5200</v>
      </c>
      <c r="S49" s="76">
        <v>0</v>
      </c>
      <c r="T49" s="76">
        <f t="shared" si="9"/>
        <v>1240529</v>
      </c>
      <c r="U49" s="11">
        <v>121.55000000000001</v>
      </c>
      <c r="V49" s="11">
        <v>131</v>
      </c>
      <c r="W49" s="74">
        <v>125.35</v>
      </c>
      <c r="X49" s="74">
        <v>130</v>
      </c>
      <c r="Y49" s="72">
        <f t="shared" si="16"/>
        <v>7904.4837515425743</v>
      </c>
      <c r="Z49" s="72">
        <f t="shared" si="17"/>
        <v>11004.160305343512</v>
      </c>
      <c r="AA49" s="75">
        <f t="shared" si="18"/>
        <v>12112.325488631832</v>
      </c>
      <c r="AB49" s="75">
        <f t="shared" si="10"/>
        <v>9542.5307692307688</v>
      </c>
      <c r="AC49" s="75">
        <f t="shared" si="11"/>
        <v>1108.1651832883199</v>
      </c>
      <c r="AD49" s="88">
        <f t="shared" si="12"/>
        <v>4207.8417370892575</v>
      </c>
      <c r="AE49" s="86">
        <f t="shared" si="19"/>
        <v>-2569.794719401063</v>
      </c>
      <c r="AF49" s="89">
        <f t="shared" si="20"/>
        <v>1638.0470176881945</v>
      </c>
      <c r="AG49" s="12" t="str">
        <f t="shared" si="21"/>
        <v>No &lt;1000 in enrollment</v>
      </c>
      <c r="AI49" s="71"/>
    </row>
    <row r="50" spans="1:35" x14ac:dyDescent="0.25">
      <c r="A50" s="7" t="s">
        <v>40</v>
      </c>
      <c r="B50" s="8" t="s">
        <v>41</v>
      </c>
      <c r="C50" s="9">
        <v>146.47999999999999</v>
      </c>
      <c r="D50" s="5">
        <f>SUM($C$6:C50)</f>
        <v>121630.62</v>
      </c>
      <c r="E50" s="26">
        <f>209-1</f>
        <v>208</v>
      </c>
      <c r="F50" s="10">
        <f t="shared" si="14"/>
        <v>1.4199890770071</v>
      </c>
      <c r="G50" s="29" t="s">
        <v>10</v>
      </c>
      <c r="H50" s="31" t="s">
        <v>10</v>
      </c>
      <c r="I50" s="72">
        <v>5801178</v>
      </c>
      <c r="J50" s="72">
        <v>70611</v>
      </c>
      <c r="K50" s="72">
        <f t="shared" si="15"/>
        <v>5730567</v>
      </c>
      <c r="L50" s="73">
        <v>4745429.8599999994</v>
      </c>
      <c r="M50" s="73">
        <v>4359488</v>
      </c>
      <c r="N50" s="73">
        <v>177492</v>
      </c>
      <c r="O50" s="73">
        <v>248392</v>
      </c>
      <c r="P50" s="76">
        <f t="shared" si="13"/>
        <v>4785372</v>
      </c>
      <c r="Q50" s="76">
        <v>4689669</v>
      </c>
      <c r="R50" s="76">
        <v>191400</v>
      </c>
      <c r="S50" s="76">
        <f>260042+219492</f>
        <v>479534</v>
      </c>
      <c r="T50" s="76">
        <f t="shared" si="9"/>
        <v>5360603</v>
      </c>
      <c r="U50" s="11">
        <v>187.61999999999998</v>
      </c>
      <c r="V50" s="11">
        <v>146.05000000000001</v>
      </c>
      <c r="W50" s="74">
        <v>146.47999999999999</v>
      </c>
      <c r="X50" s="74">
        <v>180</v>
      </c>
      <c r="Y50" s="72">
        <f t="shared" si="16"/>
        <v>30543.476175247844</v>
      </c>
      <c r="Z50" s="72">
        <f t="shared" si="17"/>
        <v>32491.816912016428</v>
      </c>
      <c r="AA50" s="75">
        <f t="shared" si="18"/>
        <v>32669.115237575097</v>
      </c>
      <c r="AB50" s="75">
        <f t="shared" si="10"/>
        <v>29781.12777777778</v>
      </c>
      <c r="AC50" s="86">
        <f t="shared" si="11"/>
        <v>177.2983255586696</v>
      </c>
      <c r="AD50" s="87">
        <f t="shared" si="12"/>
        <v>2125.6390623272528</v>
      </c>
      <c r="AE50" s="86">
        <f t="shared" si="19"/>
        <v>-2887.9874597973176</v>
      </c>
      <c r="AF50" s="89">
        <f t="shared" si="20"/>
        <v>-762.34839747006481</v>
      </c>
      <c r="AG50" s="12" t="str">
        <f t="shared" si="21"/>
        <v>No &lt;1000 in enrollment</v>
      </c>
      <c r="AI50" s="71"/>
    </row>
    <row r="51" spans="1:35" x14ac:dyDescent="0.25">
      <c r="A51" s="7" t="s">
        <v>28</v>
      </c>
      <c r="B51" s="8" t="s">
        <v>29</v>
      </c>
      <c r="C51" s="9">
        <v>573.29999999999995</v>
      </c>
      <c r="D51" s="5">
        <f>SUM($C$6:C51)</f>
        <v>122203.92</v>
      </c>
      <c r="E51" s="26">
        <f>65-3</f>
        <v>62</v>
      </c>
      <c r="F51" s="10">
        <f t="shared" si="14"/>
        <v>0.10814582243153673</v>
      </c>
      <c r="G51" s="29" t="s">
        <v>10</v>
      </c>
      <c r="H51" s="30" t="s">
        <v>54</v>
      </c>
      <c r="I51" s="72">
        <v>10035290</v>
      </c>
      <c r="J51" s="72">
        <v>176791</v>
      </c>
      <c r="K51" s="72">
        <f t="shared" si="15"/>
        <v>9858499</v>
      </c>
      <c r="L51" s="73">
        <v>10614641.390000001</v>
      </c>
      <c r="M51" s="73">
        <v>9701360</v>
      </c>
      <c r="N51" s="73">
        <v>378378</v>
      </c>
      <c r="O51" s="73">
        <v>119192</v>
      </c>
      <c r="P51" s="76">
        <f t="shared" si="13"/>
        <v>10198930</v>
      </c>
      <c r="Q51" s="76">
        <v>10245931</v>
      </c>
      <c r="R51" s="76">
        <v>394020</v>
      </c>
      <c r="S51" s="76">
        <f>273359+91485.04</f>
        <v>364844.04</v>
      </c>
      <c r="T51" s="76">
        <f t="shared" si="9"/>
        <v>11004795.039999999</v>
      </c>
      <c r="U51" s="11">
        <v>593.16999999999996</v>
      </c>
      <c r="V51" s="11">
        <v>605.25</v>
      </c>
      <c r="W51" s="74">
        <v>573.29999999999995</v>
      </c>
      <c r="X51" s="74">
        <v>597</v>
      </c>
      <c r="Y51" s="72">
        <f t="shared" si="16"/>
        <v>16620.022927659862</v>
      </c>
      <c r="Z51" s="72">
        <f t="shared" si="17"/>
        <v>17537.61485336638</v>
      </c>
      <c r="AA51" s="75">
        <f t="shared" si="18"/>
        <v>17789.865689865692</v>
      </c>
      <c r="AB51" s="75">
        <f t="shared" si="10"/>
        <v>18433.492529313233</v>
      </c>
      <c r="AC51" s="86">
        <f t="shared" si="11"/>
        <v>252.25083649931184</v>
      </c>
      <c r="AD51" s="87">
        <f t="shared" si="12"/>
        <v>1169.8427622058298</v>
      </c>
      <c r="AE51" s="86">
        <f t="shared" si="19"/>
        <v>643.62683944754099</v>
      </c>
      <c r="AF51" s="90">
        <f t="shared" si="20"/>
        <v>1813.4696016533708</v>
      </c>
      <c r="AG51" s="12" t="str">
        <f t="shared" si="21"/>
        <v>No &lt;1000 in enrollment</v>
      </c>
      <c r="AI51" s="71"/>
    </row>
    <row r="52" spans="1:35" x14ac:dyDescent="0.25">
      <c r="A52" s="7" t="s">
        <v>61</v>
      </c>
      <c r="B52" s="8" t="s">
        <v>62</v>
      </c>
      <c r="C52" s="9">
        <v>26.05</v>
      </c>
      <c r="D52" s="5">
        <f>SUM($C$6:C52)</f>
        <v>122229.97</v>
      </c>
      <c r="E52" s="26">
        <v>10</v>
      </c>
      <c r="F52" s="10">
        <f t="shared" si="14"/>
        <v>0.38387715930902111</v>
      </c>
      <c r="G52" s="29" t="s">
        <v>10</v>
      </c>
      <c r="H52" s="31" t="s">
        <v>10</v>
      </c>
      <c r="I52" s="72">
        <v>1324187</v>
      </c>
      <c r="J52" s="72">
        <v>16755</v>
      </c>
      <c r="K52" s="72">
        <f t="shared" si="15"/>
        <v>1307432</v>
      </c>
      <c r="L52" s="73">
        <v>808471</v>
      </c>
      <c r="M52" s="73">
        <v>747344</v>
      </c>
      <c r="N52" s="73">
        <v>13728</v>
      </c>
      <c r="O52" s="73">
        <v>3350</v>
      </c>
      <c r="P52" s="76">
        <f>SUM(N52:O52)</f>
        <v>17078</v>
      </c>
      <c r="Q52" s="76">
        <v>753275</v>
      </c>
      <c r="R52" s="76">
        <v>12648</v>
      </c>
      <c r="S52" s="76">
        <v>0</v>
      </c>
      <c r="T52" s="76">
        <f t="shared" si="9"/>
        <v>765923</v>
      </c>
      <c r="U52" s="11">
        <v>51.15</v>
      </c>
      <c r="V52" s="11">
        <v>29.55</v>
      </c>
      <c r="W52" s="74">
        <v>26.05</v>
      </c>
      <c r="X52" s="78">
        <v>24</v>
      </c>
      <c r="Y52" s="72">
        <f t="shared" si="16"/>
        <v>25560.742913000977</v>
      </c>
      <c r="Z52" s="72">
        <f t="shared" si="17"/>
        <v>27359.424703891709</v>
      </c>
      <c r="AA52" s="75">
        <f t="shared" si="18"/>
        <v>655.58541266794623</v>
      </c>
      <c r="AB52" s="75">
        <f t="shared" si="10"/>
        <v>31913.458333333332</v>
      </c>
      <c r="AC52" s="86">
        <f t="shared" si="11"/>
        <v>-26703.839291223761</v>
      </c>
      <c r="AD52" s="87">
        <f t="shared" si="12"/>
        <v>-24905.157500333029</v>
      </c>
      <c r="AE52" s="86">
        <f t="shared" si="19"/>
        <v>31257.872920665384</v>
      </c>
      <c r="AF52" s="89">
        <f t="shared" si="20"/>
        <v>6352.7154203323553</v>
      </c>
      <c r="AG52" s="12" t="str">
        <f t="shared" si="21"/>
        <v>No &lt;1000 in enrollment</v>
      </c>
      <c r="AI52" s="71"/>
    </row>
    <row r="53" spans="1:35" x14ac:dyDescent="0.25">
      <c r="A53" s="15" t="s">
        <v>115</v>
      </c>
      <c r="B53" s="6" t="s">
        <v>116</v>
      </c>
      <c r="C53" s="11">
        <v>354.5</v>
      </c>
      <c r="D53" s="14">
        <f>SUM($C$6:C53)</f>
        <v>122584.47</v>
      </c>
      <c r="E53" s="27">
        <v>15</v>
      </c>
      <c r="F53" s="16">
        <f t="shared" si="14"/>
        <v>4.2313117066290547E-2</v>
      </c>
      <c r="G53" s="30" t="s">
        <v>54</v>
      </c>
      <c r="H53" s="30" t="s">
        <v>54</v>
      </c>
      <c r="I53" s="72">
        <v>4841196</v>
      </c>
      <c r="J53" s="72">
        <v>80224</v>
      </c>
      <c r="K53" s="72">
        <f t="shared" si="15"/>
        <v>4760972</v>
      </c>
      <c r="L53" s="73">
        <v>4143788.64</v>
      </c>
      <c r="M53" s="73">
        <v>3809811</v>
      </c>
      <c r="N53" s="73">
        <v>253822</v>
      </c>
      <c r="O53" s="73">
        <v>150243</v>
      </c>
      <c r="P53" s="76">
        <f t="shared" si="13"/>
        <v>4213876</v>
      </c>
      <c r="Q53" s="76">
        <v>3863526</v>
      </c>
      <c r="R53" s="76">
        <v>286400</v>
      </c>
      <c r="S53" s="76">
        <v>148557</v>
      </c>
      <c r="T53" s="76">
        <f t="shared" si="9"/>
        <v>4298483</v>
      </c>
      <c r="U53" s="11">
        <v>421</v>
      </c>
      <c r="V53" s="11">
        <v>386.9</v>
      </c>
      <c r="W53" s="74">
        <v>354.5</v>
      </c>
      <c r="X53" s="74">
        <v>400</v>
      </c>
      <c r="Y53" s="72">
        <f t="shared" si="16"/>
        <v>11308.722090261283</v>
      </c>
      <c r="Z53" s="72">
        <f t="shared" si="17"/>
        <v>10710.23168777462</v>
      </c>
      <c r="AA53" s="75">
        <f t="shared" si="18"/>
        <v>11886.815232722143</v>
      </c>
      <c r="AB53" s="75">
        <f t="shared" si="10"/>
        <v>10746.2075</v>
      </c>
      <c r="AC53" s="75">
        <f t="shared" si="11"/>
        <v>1176.5835449475235</v>
      </c>
      <c r="AD53" s="88">
        <f t="shared" si="12"/>
        <v>578.09314246086069</v>
      </c>
      <c r="AE53" s="72">
        <f t="shared" si="19"/>
        <v>-1140.6077327221428</v>
      </c>
      <c r="AF53" s="90">
        <f t="shared" si="20"/>
        <v>-562.51459026128214</v>
      </c>
      <c r="AG53" s="12" t="str">
        <f t="shared" si="21"/>
        <v>No &lt;1000 in enrollment</v>
      </c>
      <c r="AI53" s="71"/>
    </row>
    <row r="54" spans="1:35" x14ac:dyDescent="0.25">
      <c r="A54" s="15" t="s">
        <v>71</v>
      </c>
      <c r="B54" s="6" t="s">
        <v>72</v>
      </c>
      <c r="C54" s="11">
        <v>674.1</v>
      </c>
      <c r="D54" s="14">
        <f>SUM($C$6:C54)</f>
        <v>123258.57</v>
      </c>
      <c r="E54" s="27">
        <v>42</v>
      </c>
      <c r="F54" s="16">
        <f t="shared" si="14"/>
        <v>6.2305295950155763E-2</v>
      </c>
      <c r="G54" s="30" t="s">
        <v>54</v>
      </c>
      <c r="H54" s="30" t="s">
        <v>54</v>
      </c>
      <c r="I54" s="72">
        <v>5736610</v>
      </c>
      <c r="J54" s="72">
        <v>115872</v>
      </c>
      <c r="K54" s="72">
        <f t="shared" si="15"/>
        <v>5620738</v>
      </c>
      <c r="L54" s="73">
        <v>5861383</v>
      </c>
      <c r="M54" s="73">
        <v>4902826</v>
      </c>
      <c r="N54" s="73">
        <v>499841</v>
      </c>
      <c r="O54" s="73">
        <v>7609</v>
      </c>
      <c r="P54" s="76">
        <f t="shared" si="13"/>
        <v>5410276</v>
      </c>
      <c r="Q54" s="76">
        <v>4856295</v>
      </c>
      <c r="R54" s="76">
        <v>508125</v>
      </c>
      <c r="S54" s="76">
        <v>0</v>
      </c>
      <c r="T54" s="76">
        <f t="shared" si="9"/>
        <v>5364420</v>
      </c>
      <c r="U54" s="11">
        <v>669.05</v>
      </c>
      <c r="V54" s="11">
        <v>652.79999999999995</v>
      </c>
      <c r="W54" s="74">
        <v>674.1</v>
      </c>
      <c r="X54" s="74">
        <v>675</v>
      </c>
      <c r="Y54" s="72">
        <f t="shared" si="16"/>
        <v>8401.0731634407002</v>
      </c>
      <c r="Z54" s="72">
        <f t="shared" si="17"/>
        <v>8978.8342524509808</v>
      </c>
      <c r="AA54" s="75">
        <f t="shared" si="18"/>
        <v>8025.9249369529743</v>
      </c>
      <c r="AB54" s="75">
        <f t="shared" si="10"/>
        <v>7947.2888888888892</v>
      </c>
      <c r="AC54" s="86">
        <f t="shared" si="11"/>
        <v>-952.90931549800644</v>
      </c>
      <c r="AD54" s="88">
        <f t="shared" si="12"/>
        <v>-375.14822648772588</v>
      </c>
      <c r="AE54" s="72">
        <f t="shared" si="19"/>
        <v>-78.636048064085116</v>
      </c>
      <c r="AF54" s="90">
        <f t="shared" si="20"/>
        <v>-453.784274551811</v>
      </c>
      <c r="AG54" s="12" t="str">
        <f t="shared" si="21"/>
        <v>No &lt;1000 in enrollment</v>
      </c>
      <c r="AI54" s="71"/>
    </row>
    <row r="55" spans="1:35" x14ac:dyDescent="0.25">
      <c r="A55" s="7" t="s">
        <v>91</v>
      </c>
      <c r="B55" s="8" t="s">
        <v>92</v>
      </c>
      <c r="C55" s="9">
        <v>257.5</v>
      </c>
      <c r="D55" s="5">
        <f>SUM($C$6:C55)</f>
        <v>123516.07</v>
      </c>
      <c r="E55" s="26">
        <v>37</v>
      </c>
      <c r="F55" s="10">
        <f t="shared" si="14"/>
        <v>0.1436893203883495</v>
      </c>
      <c r="G55" s="29" t="s">
        <v>10</v>
      </c>
      <c r="H55" s="31" t="s">
        <v>10</v>
      </c>
      <c r="I55" s="72">
        <v>4115321</v>
      </c>
      <c r="J55" s="72">
        <v>57401</v>
      </c>
      <c r="K55" s="72">
        <f t="shared" si="15"/>
        <v>4057920</v>
      </c>
      <c r="L55" s="73">
        <v>3442849</v>
      </c>
      <c r="M55" s="73">
        <v>3273280</v>
      </c>
      <c r="N55" s="73">
        <v>199305</v>
      </c>
      <c r="O55" s="73">
        <v>2206</v>
      </c>
      <c r="P55" s="76">
        <f t="shared" si="13"/>
        <v>3474791</v>
      </c>
      <c r="Q55" s="76">
        <v>3067539</v>
      </c>
      <c r="R55" s="76">
        <v>203562</v>
      </c>
      <c r="S55" s="76">
        <v>0</v>
      </c>
      <c r="T55" s="76">
        <f t="shared" si="9"/>
        <v>3271101</v>
      </c>
      <c r="U55" s="11">
        <v>302.5</v>
      </c>
      <c r="V55" s="11">
        <v>178.8</v>
      </c>
      <c r="W55" s="74">
        <v>257.5</v>
      </c>
      <c r="X55" s="74">
        <v>263</v>
      </c>
      <c r="Y55" s="72">
        <f t="shared" si="16"/>
        <v>13414.611570247935</v>
      </c>
      <c r="Z55" s="72">
        <f t="shared" si="17"/>
        <v>19255.307606263981</v>
      </c>
      <c r="AA55" s="75">
        <f t="shared" si="18"/>
        <v>13494.333980582524</v>
      </c>
      <c r="AB55" s="75">
        <f t="shared" si="10"/>
        <v>12437.646387832699</v>
      </c>
      <c r="AC55" s="86">
        <f t="shared" si="11"/>
        <v>-5760.9736256814576</v>
      </c>
      <c r="AD55" s="88">
        <f t="shared" si="12"/>
        <v>79.722410334588858</v>
      </c>
      <c r="AE55" s="86">
        <f t="shared" si="19"/>
        <v>-1056.687592749824</v>
      </c>
      <c r="AF55" s="89">
        <f t="shared" si="20"/>
        <v>-976.96518241523518</v>
      </c>
      <c r="AG55" s="12" t="str">
        <f t="shared" si="21"/>
        <v>No &lt;1000 in enrollment</v>
      </c>
      <c r="AI55" s="71"/>
    </row>
    <row r="56" spans="1:35" x14ac:dyDescent="0.25">
      <c r="A56" s="66" t="s">
        <v>34</v>
      </c>
      <c r="B56" s="67" t="s">
        <v>35</v>
      </c>
      <c r="C56" s="9">
        <v>95.35</v>
      </c>
      <c r="D56" s="5">
        <f>SUM($C$6:C56)</f>
        <v>123611.42000000001</v>
      </c>
      <c r="E56" s="69">
        <v>22</v>
      </c>
      <c r="F56" s="10">
        <f t="shared" si="14"/>
        <v>0.23072889355007867</v>
      </c>
      <c r="G56" s="29" t="s">
        <v>10</v>
      </c>
      <c r="H56" s="31" t="s">
        <v>10</v>
      </c>
      <c r="I56" s="72">
        <v>1150900</v>
      </c>
      <c r="J56" s="72">
        <v>17110</v>
      </c>
      <c r="K56" s="72">
        <f t="shared" si="15"/>
        <v>1133790</v>
      </c>
      <c r="L56" s="73">
        <v>1454007</v>
      </c>
      <c r="M56" s="73">
        <v>1252508</v>
      </c>
      <c r="N56" s="73">
        <v>61732</v>
      </c>
      <c r="O56" s="73">
        <v>29943</v>
      </c>
      <c r="P56" s="76">
        <f t="shared" si="13"/>
        <v>1344183</v>
      </c>
      <c r="Q56" s="76">
        <v>1193291</v>
      </c>
      <c r="R56" s="76">
        <v>60006</v>
      </c>
      <c r="S56" s="76">
        <v>21420</v>
      </c>
      <c r="T56" s="76">
        <f t="shared" si="9"/>
        <v>1274717</v>
      </c>
      <c r="U56" s="11">
        <v>87.25</v>
      </c>
      <c r="V56" s="11">
        <v>96.4</v>
      </c>
      <c r="W56" s="74">
        <v>95.35</v>
      </c>
      <c r="X56" s="74">
        <v>94</v>
      </c>
      <c r="Y56" s="72">
        <f t="shared" si="16"/>
        <v>12994.727793696275</v>
      </c>
      <c r="Z56" s="72">
        <f t="shared" si="17"/>
        <v>15083.060165975103</v>
      </c>
      <c r="AA56" s="75">
        <f t="shared" si="18"/>
        <v>14097.357105401154</v>
      </c>
      <c r="AB56" s="75">
        <f t="shared" si="10"/>
        <v>13560.819148936171</v>
      </c>
      <c r="AC56" s="86">
        <f t="shared" si="11"/>
        <v>-985.70306057394919</v>
      </c>
      <c r="AD56" s="87">
        <f t="shared" si="12"/>
        <v>1102.629311704879</v>
      </c>
      <c r="AE56" s="86">
        <f t="shared" si="19"/>
        <v>-536.53795646498293</v>
      </c>
      <c r="AF56" s="89">
        <f t="shared" si="20"/>
        <v>566.09135523989607</v>
      </c>
      <c r="AG56" s="12" t="str">
        <f t="shared" si="21"/>
        <v>No &lt;1000 in enrollment</v>
      </c>
      <c r="AI56" s="71"/>
    </row>
    <row r="57" spans="1:35" x14ac:dyDescent="0.25">
      <c r="A57" s="7" t="s">
        <v>17</v>
      </c>
      <c r="B57" s="8" t="s">
        <v>18</v>
      </c>
      <c r="C57" s="68">
        <v>204.35</v>
      </c>
      <c r="D57" s="5">
        <f>SUM($C$6:C57)</f>
        <v>123815.77000000002</v>
      </c>
      <c r="E57" s="26">
        <v>62</v>
      </c>
      <c r="F57" s="10">
        <f t="shared" si="14"/>
        <v>0.30340102764864202</v>
      </c>
      <c r="G57" s="29" t="s">
        <v>10</v>
      </c>
      <c r="H57" s="31" t="s">
        <v>10</v>
      </c>
      <c r="I57" s="72">
        <v>5292266</v>
      </c>
      <c r="J57" s="72">
        <v>94040</v>
      </c>
      <c r="K57" s="72">
        <f t="shared" si="15"/>
        <v>5198226</v>
      </c>
      <c r="L57" s="73">
        <v>4742474</v>
      </c>
      <c r="M57" s="73">
        <v>5025290</v>
      </c>
      <c r="N57" s="73">
        <v>59670</v>
      </c>
      <c r="O57" s="73">
        <v>113994</v>
      </c>
      <c r="P57" s="76">
        <f t="shared" si="13"/>
        <v>5198954</v>
      </c>
      <c r="Q57" s="76">
        <v>4845260</v>
      </c>
      <c r="R57" s="76">
        <v>59568</v>
      </c>
      <c r="S57" s="76">
        <v>109000</v>
      </c>
      <c r="T57" s="76">
        <f t="shared" si="9"/>
        <v>5013828</v>
      </c>
      <c r="U57" s="11">
        <v>220.15</v>
      </c>
      <c r="V57" s="11">
        <v>196.25</v>
      </c>
      <c r="W57" s="74">
        <v>204.35</v>
      </c>
      <c r="X57" s="74">
        <v>204</v>
      </c>
      <c r="Y57" s="72">
        <f t="shared" si="16"/>
        <v>23612.200772200773</v>
      </c>
      <c r="Z57" s="72">
        <f t="shared" si="17"/>
        <v>24165.472611464967</v>
      </c>
      <c r="AA57" s="75">
        <f t="shared" si="18"/>
        <v>25441.419133839001</v>
      </c>
      <c r="AB57" s="75">
        <f t="shared" si="10"/>
        <v>24577.588235294119</v>
      </c>
      <c r="AC57" s="86">
        <f t="shared" si="11"/>
        <v>1275.9465223740335</v>
      </c>
      <c r="AD57" s="87">
        <f t="shared" si="12"/>
        <v>1829.2183616382281</v>
      </c>
      <c r="AE57" s="86">
        <f t="shared" si="19"/>
        <v>-863.83089854488207</v>
      </c>
      <c r="AF57" s="89">
        <f t="shared" si="20"/>
        <v>965.38746309334601</v>
      </c>
      <c r="AG57" s="12" t="str">
        <f t="shared" si="21"/>
        <v>No &lt;1000 in enrollment</v>
      </c>
      <c r="AI57" s="71"/>
    </row>
    <row r="58" spans="1:35" x14ac:dyDescent="0.25">
      <c r="A58" s="15" t="s">
        <v>26</v>
      </c>
      <c r="B58" s="6" t="s">
        <v>27</v>
      </c>
      <c r="C58" s="11">
        <v>3323.91</v>
      </c>
      <c r="D58" s="14">
        <f>SUM($C$6:C58)</f>
        <v>127139.68000000002</v>
      </c>
      <c r="E58" s="27">
        <f>96-2</f>
        <v>94</v>
      </c>
      <c r="F58" s="16">
        <f t="shared" si="14"/>
        <v>2.8279947411331836E-2</v>
      </c>
      <c r="G58" s="30" t="s">
        <v>54</v>
      </c>
      <c r="H58" s="30" t="s">
        <v>54</v>
      </c>
      <c r="I58" s="72">
        <v>16737570</v>
      </c>
      <c r="J58" s="72">
        <v>225343</v>
      </c>
      <c r="K58" s="72">
        <f t="shared" si="15"/>
        <v>16512227</v>
      </c>
      <c r="L58" s="73">
        <v>30447502.129999999</v>
      </c>
      <c r="M58" s="73">
        <v>23625300</v>
      </c>
      <c r="N58" s="73">
        <v>95113</v>
      </c>
      <c r="O58" s="73">
        <v>855310</v>
      </c>
      <c r="P58" s="76">
        <f t="shared" si="13"/>
        <v>24575723</v>
      </c>
      <c r="Q58" s="76">
        <v>22710769</v>
      </c>
      <c r="R58" s="76">
        <v>94997</v>
      </c>
      <c r="S58" s="76">
        <f>285695+779106</f>
        <v>1064801</v>
      </c>
      <c r="T58" s="76">
        <f t="shared" si="9"/>
        <v>23870567</v>
      </c>
      <c r="U58" s="11">
        <v>1908.4299999999998</v>
      </c>
      <c r="V58" s="11">
        <v>4246.1499999999996</v>
      </c>
      <c r="W58" s="74">
        <v>3323.91</v>
      </c>
      <c r="X58" s="74">
        <v>3087</v>
      </c>
      <c r="Y58" s="72">
        <f t="shared" si="16"/>
        <v>8652.2570909071856</v>
      </c>
      <c r="Z58" s="72">
        <f t="shared" si="17"/>
        <v>7170.6138808096748</v>
      </c>
      <c r="AA58" s="75">
        <f t="shared" si="18"/>
        <v>7393.6186599516841</v>
      </c>
      <c r="AB58" s="75">
        <f t="shared" si="10"/>
        <v>7732.6099773242631</v>
      </c>
      <c r="AC58" s="75">
        <f t="shared" si="11"/>
        <v>223.00477914200928</v>
      </c>
      <c r="AD58" s="88">
        <f t="shared" si="12"/>
        <v>-1258.6384309555015</v>
      </c>
      <c r="AE58" s="72">
        <f t="shared" si="19"/>
        <v>338.99131737257903</v>
      </c>
      <c r="AF58" s="90">
        <f t="shared" si="20"/>
        <v>-919.64711358292243</v>
      </c>
      <c r="AG58" s="12" t="str">
        <f t="shared" si="21"/>
        <v/>
      </c>
      <c r="AI58" s="71"/>
    </row>
    <row r="59" spans="1:35" x14ac:dyDescent="0.25">
      <c r="A59" s="7" t="s">
        <v>15</v>
      </c>
      <c r="B59" s="8" t="s">
        <v>16</v>
      </c>
      <c r="C59" s="9">
        <v>445.2</v>
      </c>
      <c r="D59" s="5">
        <f>SUM($C$6:C59)</f>
        <v>127584.88000000002</v>
      </c>
      <c r="E59" s="26">
        <f>179-1</f>
        <v>178</v>
      </c>
      <c r="F59" s="10">
        <f t="shared" si="14"/>
        <v>0.39982030548068287</v>
      </c>
      <c r="G59" s="29" t="s">
        <v>10</v>
      </c>
      <c r="H59" s="31" t="s">
        <v>10</v>
      </c>
      <c r="I59" s="72">
        <v>5483628</v>
      </c>
      <c r="J59" s="72">
        <v>119526</v>
      </c>
      <c r="K59" s="72">
        <f t="shared" si="15"/>
        <v>5364102</v>
      </c>
      <c r="L59" s="73">
        <v>6405411.7999999998</v>
      </c>
      <c r="M59" s="73">
        <v>6696991</v>
      </c>
      <c r="N59" s="73">
        <v>890</v>
      </c>
      <c r="O59" s="73">
        <v>42079</v>
      </c>
      <c r="P59" s="76">
        <f t="shared" si="13"/>
        <v>6739960</v>
      </c>
      <c r="Q59" s="76">
        <v>6479791</v>
      </c>
      <c r="R59" s="76">
        <v>916</v>
      </c>
      <c r="S59" s="76">
        <v>39208.800000000003</v>
      </c>
      <c r="T59" s="76">
        <f t="shared" si="9"/>
        <v>6519915.7999999998</v>
      </c>
      <c r="U59" s="11">
        <v>441</v>
      </c>
      <c r="V59" s="11">
        <v>498.9</v>
      </c>
      <c r="W59" s="74">
        <v>445.2</v>
      </c>
      <c r="X59" s="74">
        <v>458</v>
      </c>
      <c r="Y59" s="72">
        <f t="shared" si="16"/>
        <v>12163.496598639456</v>
      </c>
      <c r="Z59" s="72">
        <f t="shared" si="17"/>
        <v>12839.069553016638</v>
      </c>
      <c r="AA59" s="75">
        <f t="shared" si="18"/>
        <v>15139.173405211141</v>
      </c>
      <c r="AB59" s="75">
        <f t="shared" si="10"/>
        <v>14235.624017467249</v>
      </c>
      <c r="AC59" s="86">
        <f t="shared" si="11"/>
        <v>2300.1038521945029</v>
      </c>
      <c r="AD59" s="87">
        <f t="shared" si="12"/>
        <v>2975.6768065716842</v>
      </c>
      <c r="AE59" s="86">
        <f t="shared" si="19"/>
        <v>-903.5493877438912</v>
      </c>
      <c r="AF59" s="89">
        <f t="shared" si="20"/>
        <v>2072.127418827793</v>
      </c>
      <c r="AG59" s="12" t="str">
        <f t="shared" si="21"/>
        <v>No &lt;1000 in enrollment</v>
      </c>
      <c r="AI59" s="71"/>
    </row>
    <row r="60" spans="1:35" s="1" customFormat="1" ht="14.25" customHeight="1" x14ac:dyDescent="0.25">
      <c r="A60" s="21"/>
      <c r="B60" s="22" t="s">
        <v>117</v>
      </c>
      <c r="C60" s="23">
        <f>SUM(C6:C59)</f>
        <v>127584.88000000002</v>
      </c>
      <c r="D60" s="91">
        <f>C60</f>
        <v>127584.88000000002</v>
      </c>
      <c r="E60" s="24">
        <f>SUM(E1:E52)</f>
        <v>13494</v>
      </c>
      <c r="F60" s="25">
        <f t="shared" ref="F60" si="22">E60/C60</f>
        <v>0.10576488373857465</v>
      </c>
      <c r="G60" s="92"/>
      <c r="H60" s="92"/>
      <c r="I60" s="93">
        <f t="shared" ref="I60:N60" si="23">SUM(I6:I59)</f>
        <v>1300554387.6199999</v>
      </c>
      <c r="J60" s="93">
        <f t="shared" si="23"/>
        <v>19988537.420000002</v>
      </c>
      <c r="K60" s="93">
        <f t="shared" si="23"/>
        <v>1280565850.2</v>
      </c>
      <c r="L60" s="93">
        <f t="shared" si="23"/>
        <v>1309182677.9400003</v>
      </c>
      <c r="M60" s="94">
        <f t="shared" si="23"/>
        <v>1195780577</v>
      </c>
      <c r="N60" s="95">
        <f t="shared" si="23"/>
        <v>71085732</v>
      </c>
      <c r="O60" s="95">
        <f>SUM(O7:O59)</f>
        <v>21891371</v>
      </c>
      <c r="P60" s="95">
        <f>SUM(M60:O60)</f>
        <v>1288757680</v>
      </c>
      <c r="Q60" s="94">
        <f t="shared" ref="Q60:R60" si="24">SUM(Q6:Q59)</f>
        <v>1168528688</v>
      </c>
      <c r="R60" s="94">
        <f t="shared" si="24"/>
        <v>71802954</v>
      </c>
      <c r="S60" s="94">
        <f>SUM(S6:S59)</f>
        <v>11769191.470000001</v>
      </c>
      <c r="T60" s="94">
        <f>SUM(T6:T59)</f>
        <v>1252100833.4699998</v>
      </c>
      <c r="U60" s="94">
        <f t="shared" ref="U60:X60" si="25">SUM(U6:U59)</f>
        <v>129004.92999999996</v>
      </c>
      <c r="V60" s="94">
        <f t="shared" si="25"/>
        <v>127015.3</v>
      </c>
      <c r="W60" s="94">
        <f t="shared" si="25"/>
        <v>127584.88000000002</v>
      </c>
      <c r="X60" s="94">
        <f t="shared" si="25"/>
        <v>126463.67</v>
      </c>
      <c r="Y60" s="94">
        <f t="shared" si="16"/>
        <v>9926.4876946950826</v>
      </c>
      <c r="Z60" s="94">
        <f t="shared" si="17"/>
        <v>10307.283279573408</v>
      </c>
      <c r="AA60" s="94">
        <f t="shared" si="18"/>
        <v>10101.178760367215</v>
      </c>
      <c r="AB60" s="94">
        <f t="shared" si="10"/>
        <v>9900.8737724438943</v>
      </c>
      <c r="AC60" s="96">
        <f t="shared" si="11"/>
        <v>-206.1045192061938</v>
      </c>
      <c r="AD60" s="96">
        <f>AA60-Y60</f>
        <v>174.69106567213203</v>
      </c>
      <c r="AE60" s="94">
        <f t="shared" si="19"/>
        <v>-200.30498792332037</v>
      </c>
      <c r="AF60" s="94">
        <f t="shared" si="20"/>
        <v>-25.613922251188342</v>
      </c>
      <c r="AG60" s="97"/>
    </row>
    <row r="61" spans="1:35" x14ac:dyDescent="0.25">
      <c r="L61" s="80"/>
      <c r="M61" s="81"/>
      <c r="N61" s="81"/>
      <c r="O61" s="81"/>
      <c r="P61" s="81"/>
      <c r="Q61" s="81"/>
      <c r="R61" s="81"/>
      <c r="S61" s="81"/>
      <c r="T61" s="81"/>
      <c r="U61" s="82"/>
      <c r="V61" s="82"/>
      <c r="W61" s="82"/>
      <c r="X61" s="82"/>
      <c r="Z61" s="83"/>
      <c r="AA61" s="84"/>
      <c r="AB61" s="84"/>
      <c r="AE61" s="84"/>
      <c r="AF61" s="84"/>
      <c r="AI61" s="71"/>
    </row>
    <row r="62" spans="1:35" x14ac:dyDescent="0.25">
      <c r="B62" s="17" t="s">
        <v>118</v>
      </c>
      <c r="C62" s="13">
        <f>C60*0.5</f>
        <v>63792.44000000001</v>
      </c>
      <c r="W62" s="79"/>
      <c r="X62" s="82"/>
      <c r="AB62" s="84"/>
      <c r="AE62" s="84"/>
      <c r="AF62" s="84"/>
    </row>
    <row r="63" spans="1:35" x14ac:dyDescent="0.25">
      <c r="B63" s="18" t="s">
        <v>119</v>
      </c>
      <c r="C63" s="19">
        <f>C60*0.2</f>
        <v>25516.976000000006</v>
      </c>
      <c r="W63" s="79"/>
      <c r="X63" s="79"/>
    </row>
    <row r="64" spans="1:35" x14ac:dyDescent="0.25">
      <c r="J64" s="85"/>
      <c r="K64" s="85"/>
      <c r="X64" s="79"/>
    </row>
    <row r="65" spans="10:11" x14ac:dyDescent="0.25">
      <c r="J65" s="85"/>
      <c r="K65" s="85"/>
    </row>
  </sheetData>
  <sortState xmlns:xlrd2="http://schemas.microsoft.com/office/spreadsheetml/2017/richdata2" ref="A6:AG59">
    <sortCondition ref="B6:B59"/>
  </sortState>
  <pageMargins left="0.7" right="0.7" top="0.75" bottom="0.75" header="0.3" footer="0.3"/>
  <pageSetup paperSize="5" scale="52" orientation="landscape" r:id="rId1"/>
  <headerFooter>
    <oddFooter>&amp;Las of August 31, 2021&amp;RPage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7AFCF-9322-470D-A4B9-69287B7ACCA6}">
  <dimension ref="A1:G22"/>
  <sheetViews>
    <sheetView workbookViewId="0">
      <selection activeCell="A4" sqref="A4"/>
    </sheetView>
  </sheetViews>
  <sheetFormatPr defaultRowHeight="13.8" x14ac:dyDescent="0.25"/>
  <cols>
    <col min="2" max="2" width="38.19921875" bestFit="1" customWidth="1"/>
    <col min="3" max="3" width="11.8984375" customWidth="1"/>
    <col min="4" max="4" width="11.59765625" customWidth="1"/>
    <col min="5" max="5" width="12.3984375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122</v>
      </c>
    </row>
    <row r="4" spans="1:7" x14ac:dyDescent="0.25">
      <c r="A4" s="1" t="s">
        <v>888</v>
      </c>
    </row>
    <row r="6" spans="1:7" s="4" customFormat="1" ht="109.95" customHeight="1" x14ac:dyDescent="0.25">
      <c r="A6" s="2" t="s">
        <v>2</v>
      </c>
      <c r="B6" s="2" t="s">
        <v>3</v>
      </c>
      <c r="C6" s="2" t="s">
        <v>121</v>
      </c>
      <c r="D6" s="2" t="s">
        <v>123</v>
      </c>
      <c r="E6" s="2" t="s">
        <v>4</v>
      </c>
      <c r="F6" s="3" t="s">
        <v>5</v>
      </c>
      <c r="G6" s="3" t="s">
        <v>6</v>
      </c>
    </row>
    <row r="7" spans="1:7" x14ac:dyDescent="0.25">
      <c r="A7" t="s">
        <v>11</v>
      </c>
      <c r="B7" t="s">
        <v>12</v>
      </c>
      <c r="C7" s="33">
        <v>1907.17</v>
      </c>
      <c r="D7" s="33">
        <v>766</v>
      </c>
      <c r="E7" s="32">
        <v>0.40164222381853742</v>
      </c>
      <c r="F7" t="s">
        <v>10</v>
      </c>
      <c r="G7" t="s">
        <v>10</v>
      </c>
    </row>
    <row r="8" spans="1:7" x14ac:dyDescent="0.25">
      <c r="A8" t="s">
        <v>24</v>
      </c>
      <c r="B8" t="s">
        <v>25</v>
      </c>
      <c r="C8" s="33">
        <v>3864.2</v>
      </c>
      <c r="D8" s="33">
        <v>1305</v>
      </c>
      <c r="E8" s="32">
        <v>0.33771543915946384</v>
      </c>
      <c r="F8" t="s">
        <v>10</v>
      </c>
      <c r="G8" t="s">
        <v>10</v>
      </c>
    </row>
    <row r="9" spans="1:7" x14ac:dyDescent="0.25">
      <c r="A9" t="s">
        <v>30</v>
      </c>
      <c r="B9" t="s">
        <v>31</v>
      </c>
      <c r="C9" s="33">
        <v>1859.3</v>
      </c>
      <c r="D9" s="33">
        <v>453</v>
      </c>
      <c r="E9" s="32">
        <v>0.2436400795998494</v>
      </c>
      <c r="F9" t="s">
        <v>10</v>
      </c>
      <c r="G9" t="s">
        <v>10</v>
      </c>
    </row>
    <row r="10" spans="1:7" x14ac:dyDescent="0.25">
      <c r="A10" t="s">
        <v>20</v>
      </c>
      <c r="B10" t="s">
        <v>21</v>
      </c>
      <c r="C10" s="33">
        <v>1714.74</v>
      </c>
      <c r="D10" s="33">
        <v>401</v>
      </c>
      <c r="E10" s="32">
        <v>0.23385469517244598</v>
      </c>
      <c r="F10" t="s">
        <v>10</v>
      </c>
      <c r="G10" t="s">
        <v>10</v>
      </c>
    </row>
    <row r="11" spans="1:7" x14ac:dyDescent="0.25">
      <c r="A11" t="s">
        <v>81</v>
      </c>
      <c r="B11" t="s">
        <v>82</v>
      </c>
      <c r="C11" s="33">
        <v>8298.4699999999993</v>
      </c>
      <c r="D11" s="33">
        <v>1168</v>
      </c>
      <c r="E11" s="32">
        <v>0.14074883683377781</v>
      </c>
      <c r="F11" t="s">
        <v>10</v>
      </c>
      <c r="G11" t="s">
        <v>10</v>
      </c>
    </row>
    <row r="12" spans="1:7" x14ac:dyDescent="0.25">
      <c r="A12" t="s">
        <v>65</v>
      </c>
      <c r="B12" t="s">
        <v>66</v>
      </c>
      <c r="C12" s="33">
        <v>1863.3</v>
      </c>
      <c r="D12" s="33">
        <v>227</v>
      </c>
      <c r="E12" s="32">
        <v>0.1218268663124564</v>
      </c>
      <c r="F12" t="s">
        <v>10</v>
      </c>
      <c r="G12" t="s">
        <v>10</v>
      </c>
    </row>
    <row r="13" spans="1:7" x14ac:dyDescent="0.25">
      <c r="A13" t="s">
        <v>107</v>
      </c>
      <c r="B13" t="s">
        <v>108</v>
      </c>
      <c r="C13" s="33">
        <v>4234.1400000000003</v>
      </c>
      <c r="D13" s="33">
        <v>454</v>
      </c>
      <c r="E13" s="32">
        <v>0.10722366289258267</v>
      </c>
      <c r="F13" t="s">
        <v>10</v>
      </c>
      <c r="G13" t="s">
        <v>54</v>
      </c>
    </row>
    <row r="14" spans="1:7" x14ac:dyDescent="0.25">
      <c r="A14" t="s">
        <v>101</v>
      </c>
      <c r="B14" t="s">
        <v>102</v>
      </c>
      <c r="C14" s="33">
        <v>12267.78</v>
      </c>
      <c r="D14" s="33">
        <v>1201</v>
      </c>
      <c r="E14" s="32">
        <v>9.7898723322394104E-2</v>
      </c>
      <c r="F14" t="s">
        <v>10</v>
      </c>
      <c r="G14" t="s">
        <v>54</v>
      </c>
    </row>
    <row r="15" spans="1:7" x14ac:dyDescent="0.25">
      <c r="A15" t="s">
        <v>87</v>
      </c>
      <c r="B15" t="s">
        <v>88</v>
      </c>
      <c r="C15" s="33">
        <v>42899.85</v>
      </c>
      <c r="D15" s="33">
        <v>3929</v>
      </c>
      <c r="E15" s="32">
        <v>9.1585401813759265E-2</v>
      </c>
      <c r="F15" t="s">
        <v>10</v>
      </c>
      <c r="G15" t="s">
        <v>54</v>
      </c>
    </row>
    <row r="16" spans="1:7" x14ac:dyDescent="0.25">
      <c r="A16" t="s">
        <v>89</v>
      </c>
      <c r="B16" t="s">
        <v>90</v>
      </c>
      <c r="C16" s="33">
        <v>18886.18</v>
      </c>
      <c r="D16" s="33">
        <v>1614</v>
      </c>
      <c r="E16" s="32">
        <v>8.5459314694660324E-2</v>
      </c>
      <c r="F16" t="s">
        <v>54</v>
      </c>
      <c r="G16" t="s">
        <v>54</v>
      </c>
    </row>
    <row r="17" spans="1:7" x14ac:dyDescent="0.25">
      <c r="A17" t="s">
        <v>85</v>
      </c>
      <c r="B17" t="s">
        <v>86</v>
      </c>
      <c r="C17" s="33">
        <v>2127.4</v>
      </c>
      <c r="D17" s="33">
        <v>181</v>
      </c>
      <c r="E17" s="32">
        <v>8.508037980633637E-2</v>
      </c>
      <c r="F17" t="s">
        <v>54</v>
      </c>
      <c r="G17" t="s">
        <v>54</v>
      </c>
    </row>
    <row r="18" spans="1:7" x14ac:dyDescent="0.25">
      <c r="A18" t="s">
        <v>97</v>
      </c>
      <c r="B18" t="s">
        <v>98</v>
      </c>
      <c r="C18" s="33">
        <v>2218.31</v>
      </c>
      <c r="D18" s="33">
        <v>153</v>
      </c>
      <c r="E18" s="32">
        <v>6.8971424192290534E-2</v>
      </c>
      <c r="F18" t="s">
        <v>54</v>
      </c>
      <c r="G18" t="s">
        <v>54</v>
      </c>
    </row>
    <row r="19" spans="1:7" x14ac:dyDescent="0.25">
      <c r="A19" t="s">
        <v>26</v>
      </c>
      <c r="B19" t="s">
        <v>27</v>
      </c>
      <c r="C19" s="33">
        <v>3323.91</v>
      </c>
      <c r="D19" s="33">
        <v>94</v>
      </c>
      <c r="E19" s="32">
        <v>2.8279947411331836E-2</v>
      </c>
      <c r="F19" t="s">
        <v>54</v>
      </c>
      <c r="G19" t="s">
        <v>54</v>
      </c>
    </row>
    <row r="20" spans="1:7" x14ac:dyDescent="0.25">
      <c r="A20" t="s">
        <v>42</v>
      </c>
      <c r="B20" t="s">
        <v>43</v>
      </c>
      <c r="C20" s="33">
        <v>1621.61</v>
      </c>
      <c r="D20" s="33">
        <v>16</v>
      </c>
      <c r="E20" s="32">
        <v>9.8667373782845447E-3</v>
      </c>
      <c r="F20" t="s">
        <v>54</v>
      </c>
      <c r="G20" t="s">
        <v>54</v>
      </c>
    </row>
    <row r="21" spans="1:7" x14ac:dyDescent="0.25">
      <c r="A21" t="s">
        <v>95</v>
      </c>
      <c r="B21" t="s">
        <v>96</v>
      </c>
      <c r="C21" s="33">
        <v>1130.95</v>
      </c>
      <c r="D21" s="33">
        <v>4</v>
      </c>
      <c r="E21" s="32">
        <v>3.5368495512622129E-3</v>
      </c>
      <c r="F21" t="s">
        <v>54</v>
      </c>
      <c r="G21" t="s">
        <v>54</v>
      </c>
    </row>
    <row r="22" spans="1:7" x14ac:dyDescent="0.25">
      <c r="A22" t="s">
        <v>50</v>
      </c>
      <c r="B22" t="s">
        <v>51</v>
      </c>
      <c r="C22" s="33">
        <v>7281.84</v>
      </c>
      <c r="D22" s="33">
        <v>17</v>
      </c>
      <c r="E22" s="32">
        <v>2.3345747778034122E-3</v>
      </c>
      <c r="F22" t="s">
        <v>54</v>
      </c>
      <c r="G22" t="s">
        <v>54</v>
      </c>
    </row>
  </sheetData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FAA0C-0E08-43CA-A551-E9B78A8CD235}">
  <sheetPr>
    <pageSetUpPr fitToPage="1"/>
  </sheetPr>
  <dimension ref="A1:J396"/>
  <sheetViews>
    <sheetView workbookViewId="0">
      <pane ySplit="8" topLeftCell="A9" activePane="bottomLeft" state="frozen"/>
      <selection pane="bottomLeft" activeCell="E3" sqref="E3"/>
    </sheetView>
  </sheetViews>
  <sheetFormatPr defaultColWidth="9" defaultRowHeight="14.4" x14ac:dyDescent="0.3"/>
  <cols>
    <col min="1" max="1" width="35.59765625" style="35" bestFit="1" customWidth="1"/>
    <col min="2" max="2" width="23.3984375" style="35" bestFit="1" customWidth="1"/>
    <col min="3" max="3" width="39" style="35" bestFit="1" customWidth="1"/>
    <col min="4" max="4" width="12.19921875" style="45" customWidth="1"/>
    <col min="5" max="5" width="10.69921875" style="63" bestFit="1" customWidth="1"/>
    <col min="6" max="6" width="6.8984375" style="36" customWidth="1"/>
    <col min="7" max="7" width="6.09765625" style="36" customWidth="1"/>
    <col min="8" max="16384" width="9" style="35"/>
  </cols>
  <sheetData>
    <row r="1" spans="1:10" x14ac:dyDescent="0.3">
      <c r="A1" s="34" t="s">
        <v>0</v>
      </c>
    </row>
    <row r="2" spans="1:10" x14ac:dyDescent="0.3">
      <c r="A2" s="34" t="s">
        <v>1</v>
      </c>
    </row>
    <row r="3" spans="1:10" x14ac:dyDescent="0.3">
      <c r="A3" s="34" t="s">
        <v>122</v>
      </c>
    </row>
    <row r="4" spans="1:10" x14ac:dyDescent="0.3">
      <c r="A4" s="34" t="s">
        <v>125</v>
      </c>
    </row>
    <row r="6" spans="1:10" x14ac:dyDescent="0.3">
      <c r="B6" s="37"/>
      <c r="C6" s="48" t="s">
        <v>126</v>
      </c>
      <c r="H6" s="38"/>
      <c r="I6" s="38"/>
      <c r="J6" s="38"/>
    </row>
    <row r="7" spans="1:10" x14ac:dyDescent="0.3">
      <c r="D7" s="49"/>
      <c r="H7" s="38"/>
      <c r="I7" s="38"/>
      <c r="J7" s="38"/>
    </row>
    <row r="8" spans="1:10" ht="43.8" thickBot="1" x14ac:dyDescent="0.35">
      <c r="A8" s="39" t="s">
        <v>3</v>
      </c>
      <c r="B8" s="39" t="s">
        <v>127</v>
      </c>
      <c r="C8" s="39" t="s">
        <v>128</v>
      </c>
      <c r="D8" s="50" t="s">
        <v>129</v>
      </c>
      <c r="E8" s="51" t="s">
        <v>130</v>
      </c>
      <c r="F8" s="40" t="s">
        <v>131</v>
      </c>
      <c r="G8" s="40" t="s">
        <v>132</v>
      </c>
    </row>
    <row r="9" spans="1:10" x14ac:dyDescent="0.3">
      <c r="A9" s="41" t="s">
        <v>88</v>
      </c>
      <c r="B9" s="41" t="s">
        <v>133</v>
      </c>
      <c r="C9" s="41" t="s">
        <v>134</v>
      </c>
      <c r="D9" s="52">
        <v>1</v>
      </c>
      <c r="E9" s="56" t="s">
        <v>10</v>
      </c>
      <c r="F9" s="53" t="s">
        <v>135</v>
      </c>
      <c r="G9" s="53" t="s">
        <v>136</v>
      </c>
    </row>
    <row r="10" spans="1:10" x14ac:dyDescent="0.3">
      <c r="A10" s="43" t="s">
        <v>88</v>
      </c>
      <c r="B10" s="43" t="s">
        <v>138</v>
      </c>
      <c r="C10" s="43" t="s">
        <v>139</v>
      </c>
      <c r="D10" s="46">
        <v>0.99059561128526641</v>
      </c>
      <c r="E10" s="56" t="s">
        <v>10</v>
      </c>
      <c r="F10" s="54" t="s">
        <v>140</v>
      </c>
      <c r="G10" s="54" t="s">
        <v>135</v>
      </c>
    </row>
    <row r="11" spans="1:10" x14ac:dyDescent="0.3">
      <c r="A11" s="43" t="s">
        <v>88</v>
      </c>
      <c r="B11" s="43" t="s">
        <v>154</v>
      </c>
      <c r="C11" s="43" t="s">
        <v>155</v>
      </c>
      <c r="D11" s="46">
        <v>0.93251533742331283</v>
      </c>
      <c r="E11" s="56" t="s">
        <v>10</v>
      </c>
      <c r="F11" s="54" t="s">
        <v>140</v>
      </c>
      <c r="G11" s="54" t="s">
        <v>135</v>
      </c>
    </row>
    <row r="12" spans="1:10" x14ac:dyDescent="0.3">
      <c r="A12" s="43" t="s">
        <v>88</v>
      </c>
      <c r="B12" s="43" t="s">
        <v>150</v>
      </c>
      <c r="C12" s="43" t="s">
        <v>151</v>
      </c>
      <c r="D12" s="46">
        <v>0.93246187363834421</v>
      </c>
      <c r="E12" s="56" t="s">
        <v>10</v>
      </c>
      <c r="F12" s="54" t="s">
        <v>140</v>
      </c>
      <c r="G12" s="54" t="s">
        <v>135</v>
      </c>
    </row>
    <row r="13" spans="1:10" x14ac:dyDescent="0.3">
      <c r="A13" s="43" t="s">
        <v>88</v>
      </c>
      <c r="B13" s="43" t="s">
        <v>147</v>
      </c>
      <c r="C13" s="43" t="s">
        <v>148</v>
      </c>
      <c r="D13" s="46">
        <v>0.92125984251968507</v>
      </c>
      <c r="E13" s="56" t="s">
        <v>10</v>
      </c>
      <c r="F13" s="54" t="s">
        <v>140</v>
      </c>
      <c r="G13" s="54" t="s">
        <v>149</v>
      </c>
    </row>
    <row r="14" spans="1:10" x14ac:dyDescent="0.3">
      <c r="A14" s="43" t="s">
        <v>88</v>
      </c>
      <c r="B14" s="43" t="s">
        <v>143</v>
      </c>
      <c r="C14" s="43" t="s">
        <v>144</v>
      </c>
      <c r="D14" s="46">
        <v>0.90645161290322585</v>
      </c>
      <c r="E14" s="56" t="s">
        <v>10</v>
      </c>
      <c r="F14" s="54" t="s">
        <v>140</v>
      </c>
      <c r="G14" s="54" t="s">
        <v>135</v>
      </c>
    </row>
    <row r="15" spans="1:10" x14ac:dyDescent="0.3">
      <c r="A15" s="43" t="s">
        <v>88</v>
      </c>
      <c r="B15" s="43" t="s">
        <v>141</v>
      </c>
      <c r="C15" s="43" t="s">
        <v>142</v>
      </c>
      <c r="D15" s="46">
        <v>0.8996282527881041</v>
      </c>
      <c r="E15" s="56" t="s">
        <v>10</v>
      </c>
      <c r="F15" s="54" t="s">
        <v>140</v>
      </c>
      <c r="G15" s="54" t="s">
        <v>135</v>
      </c>
    </row>
    <row r="16" spans="1:10" x14ac:dyDescent="0.3">
      <c r="A16" s="43" t="s">
        <v>88</v>
      </c>
      <c r="B16" s="43" t="s">
        <v>145</v>
      </c>
      <c r="C16" s="43" t="s">
        <v>146</v>
      </c>
      <c r="D16" s="46">
        <v>0.88950276243093918</v>
      </c>
      <c r="E16" s="56" t="s">
        <v>10</v>
      </c>
      <c r="F16" s="54" t="s">
        <v>140</v>
      </c>
      <c r="G16" s="54" t="s">
        <v>135</v>
      </c>
    </row>
    <row r="17" spans="1:7" x14ac:dyDescent="0.3">
      <c r="A17" s="43" t="s">
        <v>88</v>
      </c>
      <c r="B17" s="43" t="s">
        <v>152</v>
      </c>
      <c r="C17" s="43" t="s">
        <v>153</v>
      </c>
      <c r="D17" s="46">
        <v>0.87109375</v>
      </c>
      <c r="E17" s="56" t="s">
        <v>10</v>
      </c>
      <c r="F17" s="54" t="s">
        <v>140</v>
      </c>
      <c r="G17" s="54" t="s">
        <v>135</v>
      </c>
    </row>
    <row r="18" spans="1:7" x14ac:dyDescent="0.3">
      <c r="A18" s="43" t="s">
        <v>88</v>
      </c>
      <c r="B18" s="43" t="s">
        <v>178</v>
      </c>
      <c r="C18" s="43" t="s">
        <v>179</v>
      </c>
      <c r="D18" s="46">
        <v>0.86808510638297876</v>
      </c>
      <c r="E18" s="56" t="s">
        <v>10</v>
      </c>
      <c r="F18" s="54" t="s">
        <v>140</v>
      </c>
      <c r="G18" s="54" t="s">
        <v>160</v>
      </c>
    </row>
    <row r="19" spans="1:7" x14ac:dyDescent="0.3">
      <c r="A19" s="43" t="s">
        <v>88</v>
      </c>
      <c r="B19" s="43" t="s">
        <v>156</v>
      </c>
      <c r="C19" s="43" t="s">
        <v>157</v>
      </c>
      <c r="D19" s="46">
        <v>0.85630498533724342</v>
      </c>
      <c r="E19" s="56" t="s">
        <v>10</v>
      </c>
      <c r="F19" s="54" t="s">
        <v>140</v>
      </c>
      <c r="G19" s="54" t="s">
        <v>135</v>
      </c>
    </row>
    <row r="20" spans="1:7" x14ac:dyDescent="0.3">
      <c r="A20" s="43" t="s">
        <v>88</v>
      </c>
      <c r="B20" s="43" t="s">
        <v>169</v>
      </c>
      <c r="C20" s="43" t="s">
        <v>170</v>
      </c>
      <c r="D20" s="46">
        <v>0.84753363228699552</v>
      </c>
      <c r="E20" s="56" t="s">
        <v>10</v>
      </c>
      <c r="F20" s="54" t="s">
        <v>140</v>
      </c>
      <c r="G20" s="54" t="s">
        <v>135</v>
      </c>
    </row>
    <row r="21" spans="1:7" x14ac:dyDescent="0.3">
      <c r="A21" s="43" t="s">
        <v>88</v>
      </c>
      <c r="B21" s="43" t="s">
        <v>158</v>
      </c>
      <c r="C21" s="43" t="s">
        <v>159</v>
      </c>
      <c r="D21" s="46">
        <v>0.84666666666666668</v>
      </c>
      <c r="E21" s="56" t="s">
        <v>10</v>
      </c>
      <c r="F21" s="54" t="s">
        <v>135</v>
      </c>
      <c r="G21" s="54" t="s">
        <v>160</v>
      </c>
    </row>
    <row r="22" spans="1:7" x14ac:dyDescent="0.3">
      <c r="A22" s="43" t="s">
        <v>88</v>
      </c>
      <c r="B22" s="43" t="s">
        <v>161</v>
      </c>
      <c r="C22" s="43" t="s">
        <v>162</v>
      </c>
      <c r="D22" s="46">
        <v>0.83695652173913049</v>
      </c>
      <c r="E22" s="56" t="s">
        <v>10</v>
      </c>
      <c r="F22" s="54" t="s">
        <v>140</v>
      </c>
      <c r="G22" s="54" t="s">
        <v>135</v>
      </c>
    </row>
    <row r="23" spans="1:7" x14ac:dyDescent="0.3">
      <c r="A23" s="43" t="s">
        <v>88</v>
      </c>
      <c r="B23" s="43" t="s">
        <v>165</v>
      </c>
      <c r="C23" s="43" t="s">
        <v>166</v>
      </c>
      <c r="D23" s="46">
        <v>0.83461538461538465</v>
      </c>
      <c r="E23" s="56" t="s">
        <v>10</v>
      </c>
      <c r="F23" s="54" t="s">
        <v>140</v>
      </c>
      <c r="G23" s="54" t="s">
        <v>135</v>
      </c>
    </row>
    <row r="24" spans="1:7" x14ac:dyDescent="0.3">
      <c r="A24" s="43" t="s">
        <v>88</v>
      </c>
      <c r="B24" s="43" t="s">
        <v>176</v>
      </c>
      <c r="C24" s="43" t="s">
        <v>177</v>
      </c>
      <c r="D24" s="46">
        <v>0.82470119521912355</v>
      </c>
      <c r="E24" s="56" t="s">
        <v>10</v>
      </c>
      <c r="F24" s="54" t="s">
        <v>140</v>
      </c>
      <c r="G24" s="54" t="s">
        <v>135</v>
      </c>
    </row>
    <row r="25" spans="1:7" x14ac:dyDescent="0.3">
      <c r="A25" s="43" t="s">
        <v>88</v>
      </c>
      <c r="B25" s="43" t="s">
        <v>171</v>
      </c>
      <c r="C25" s="43" t="s">
        <v>172</v>
      </c>
      <c r="D25" s="46">
        <v>0.82370820668693012</v>
      </c>
      <c r="E25" s="56" t="s">
        <v>10</v>
      </c>
      <c r="F25" s="54" t="s">
        <v>140</v>
      </c>
      <c r="G25" s="54" t="s">
        <v>135</v>
      </c>
    </row>
    <row r="26" spans="1:7" x14ac:dyDescent="0.3">
      <c r="A26" s="43" t="s">
        <v>88</v>
      </c>
      <c r="B26" s="43" t="s">
        <v>163</v>
      </c>
      <c r="C26" s="43" t="s">
        <v>164</v>
      </c>
      <c r="D26" s="46">
        <v>0.80586080586080588</v>
      </c>
      <c r="E26" s="56" t="s">
        <v>10</v>
      </c>
      <c r="F26" s="54" t="s">
        <v>137</v>
      </c>
      <c r="G26" s="54" t="s">
        <v>136</v>
      </c>
    </row>
    <row r="27" spans="1:7" x14ac:dyDescent="0.3">
      <c r="A27" s="43" t="s">
        <v>88</v>
      </c>
      <c r="B27" s="43" t="s">
        <v>198</v>
      </c>
      <c r="C27" s="43" t="s">
        <v>199</v>
      </c>
      <c r="D27" s="46">
        <v>0.80059523809523814</v>
      </c>
      <c r="E27" s="56" t="s">
        <v>10</v>
      </c>
      <c r="F27" s="54" t="s">
        <v>140</v>
      </c>
      <c r="G27" s="54" t="s">
        <v>135</v>
      </c>
    </row>
    <row r="28" spans="1:7" x14ac:dyDescent="0.3">
      <c r="A28" s="43" t="s">
        <v>88</v>
      </c>
      <c r="B28" s="43" t="s">
        <v>188</v>
      </c>
      <c r="C28" s="43" t="s">
        <v>189</v>
      </c>
      <c r="D28" s="46">
        <v>0.8</v>
      </c>
      <c r="E28" s="56" t="s">
        <v>10</v>
      </c>
      <c r="F28" s="54" t="s">
        <v>137</v>
      </c>
      <c r="G28" s="54" t="s">
        <v>160</v>
      </c>
    </row>
    <row r="29" spans="1:7" x14ac:dyDescent="0.3">
      <c r="A29" s="43" t="s">
        <v>88</v>
      </c>
      <c r="B29" s="43" t="s">
        <v>180</v>
      </c>
      <c r="C29" s="43" t="s">
        <v>181</v>
      </c>
      <c r="D29" s="46">
        <v>0.8</v>
      </c>
      <c r="E29" s="56" t="s">
        <v>10</v>
      </c>
      <c r="F29" s="54" t="s">
        <v>140</v>
      </c>
      <c r="G29" s="54" t="s">
        <v>135</v>
      </c>
    </row>
    <row r="30" spans="1:7" x14ac:dyDescent="0.3">
      <c r="A30" s="43" t="s">
        <v>88</v>
      </c>
      <c r="B30" s="43" t="s">
        <v>167</v>
      </c>
      <c r="C30" s="43" t="s">
        <v>168</v>
      </c>
      <c r="D30" s="46">
        <v>0.797427652733119</v>
      </c>
      <c r="E30" s="56" t="s">
        <v>10</v>
      </c>
      <c r="F30" s="54" t="s">
        <v>140</v>
      </c>
      <c r="G30" s="54" t="s">
        <v>135</v>
      </c>
    </row>
    <row r="31" spans="1:7" x14ac:dyDescent="0.3">
      <c r="A31" s="43" t="s">
        <v>88</v>
      </c>
      <c r="B31" s="43" t="s">
        <v>200</v>
      </c>
      <c r="C31" s="43" t="s">
        <v>201</v>
      </c>
      <c r="D31" s="46">
        <v>0.79194630872483218</v>
      </c>
      <c r="E31" s="56" t="s">
        <v>10</v>
      </c>
      <c r="F31" s="54" t="s">
        <v>140</v>
      </c>
      <c r="G31" s="54" t="s">
        <v>135</v>
      </c>
    </row>
    <row r="32" spans="1:7" x14ac:dyDescent="0.3">
      <c r="A32" s="43" t="s">
        <v>88</v>
      </c>
      <c r="B32" s="43" t="s">
        <v>182</v>
      </c>
      <c r="C32" s="43" t="s">
        <v>183</v>
      </c>
      <c r="D32" s="46">
        <v>0.77580466148723637</v>
      </c>
      <c r="E32" s="56" t="s">
        <v>10</v>
      </c>
      <c r="F32" s="54" t="s">
        <v>135</v>
      </c>
      <c r="G32" s="54" t="s">
        <v>160</v>
      </c>
    </row>
    <row r="33" spans="1:7" x14ac:dyDescent="0.3">
      <c r="A33" s="42" t="s">
        <v>88</v>
      </c>
      <c r="B33" s="42" t="s">
        <v>173</v>
      </c>
      <c r="C33" s="42" t="s">
        <v>174</v>
      </c>
      <c r="D33" s="47">
        <v>0.76271186440677963</v>
      </c>
      <c r="E33" s="57" t="s">
        <v>54</v>
      </c>
      <c r="F33" s="44" t="s">
        <v>175</v>
      </c>
      <c r="G33" s="44" t="s">
        <v>136</v>
      </c>
    </row>
    <row r="34" spans="1:7" x14ac:dyDescent="0.3">
      <c r="A34" s="42" t="s">
        <v>88</v>
      </c>
      <c r="B34" s="42" t="s">
        <v>186</v>
      </c>
      <c r="C34" s="42" t="s">
        <v>187</v>
      </c>
      <c r="D34" s="47">
        <v>0.74982181040627227</v>
      </c>
      <c r="E34" s="57" t="s">
        <v>54</v>
      </c>
      <c r="F34" s="44" t="s">
        <v>175</v>
      </c>
      <c r="G34" s="44" t="s">
        <v>136</v>
      </c>
    </row>
    <row r="35" spans="1:7" x14ac:dyDescent="0.3">
      <c r="A35" s="42" t="s">
        <v>88</v>
      </c>
      <c r="B35" s="42" t="s">
        <v>192</v>
      </c>
      <c r="C35" s="42" t="s">
        <v>193</v>
      </c>
      <c r="D35" s="47">
        <v>0.74336283185840712</v>
      </c>
      <c r="E35" s="57" t="s">
        <v>54</v>
      </c>
      <c r="F35" s="44" t="s">
        <v>140</v>
      </c>
      <c r="G35" s="44" t="s">
        <v>135</v>
      </c>
    </row>
    <row r="36" spans="1:7" x14ac:dyDescent="0.3">
      <c r="A36" s="42" t="s">
        <v>88</v>
      </c>
      <c r="B36" s="42" t="s">
        <v>204</v>
      </c>
      <c r="C36" s="42" t="s">
        <v>205</v>
      </c>
      <c r="D36" s="47">
        <v>0.74061433447098979</v>
      </c>
      <c r="E36" s="57" t="s">
        <v>54</v>
      </c>
      <c r="F36" s="44" t="s">
        <v>140</v>
      </c>
      <c r="G36" s="44" t="s">
        <v>135</v>
      </c>
    </row>
    <row r="37" spans="1:7" x14ac:dyDescent="0.3">
      <c r="A37" s="42" t="s">
        <v>88</v>
      </c>
      <c r="B37" s="42" t="s">
        <v>184</v>
      </c>
      <c r="C37" s="42" t="s">
        <v>185</v>
      </c>
      <c r="D37" s="47">
        <v>0.7303754266211604</v>
      </c>
      <c r="E37" s="57" t="s">
        <v>54</v>
      </c>
      <c r="F37" s="44" t="s">
        <v>175</v>
      </c>
      <c r="G37" s="44" t="s">
        <v>136</v>
      </c>
    </row>
    <row r="38" spans="1:7" x14ac:dyDescent="0.3">
      <c r="A38" s="42" t="s">
        <v>88</v>
      </c>
      <c r="B38" s="42" t="s">
        <v>194</v>
      </c>
      <c r="C38" s="42" t="s">
        <v>195</v>
      </c>
      <c r="D38" s="47">
        <v>0.72957746478873242</v>
      </c>
      <c r="E38" s="57" t="s">
        <v>54</v>
      </c>
      <c r="F38" s="44" t="s">
        <v>140</v>
      </c>
      <c r="G38" s="44" t="s">
        <v>135</v>
      </c>
    </row>
    <row r="39" spans="1:7" x14ac:dyDescent="0.3">
      <c r="A39" s="42" t="s">
        <v>88</v>
      </c>
      <c r="B39" s="42" t="s">
        <v>190</v>
      </c>
      <c r="C39" s="42" t="s">
        <v>191</v>
      </c>
      <c r="D39" s="47">
        <v>0.72421524663677128</v>
      </c>
      <c r="E39" s="57" t="s">
        <v>54</v>
      </c>
      <c r="F39" s="44" t="s">
        <v>140</v>
      </c>
      <c r="G39" s="44" t="s">
        <v>135</v>
      </c>
    </row>
    <row r="40" spans="1:7" x14ac:dyDescent="0.3">
      <c r="A40" s="42" t="s">
        <v>88</v>
      </c>
      <c r="B40" s="42" t="s">
        <v>202</v>
      </c>
      <c r="C40" s="42" t="s">
        <v>203</v>
      </c>
      <c r="D40" s="47">
        <v>0.71140939597315433</v>
      </c>
      <c r="E40" s="57" t="s">
        <v>54</v>
      </c>
      <c r="F40" s="44" t="s">
        <v>137</v>
      </c>
      <c r="G40" s="44" t="s">
        <v>160</v>
      </c>
    </row>
    <row r="41" spans="1:7" x14ac:dyDescent="0.3">
      <c r="A41" s="42" t="s">
        <v>88</v>
      </c>
      <c r="B41" s="42" t="s">
        <v>208</v>
      </c>
      <c r="C41" s="42" t="s">
        <v>209</v>
      </c>
      <c r="D41" s="47">
        <v>0.68900804289544237</v>
      </c>
      <c r="E41" s="57" t="s">
        <v>54</v>
      </c>
      <c r="F41" s="44" t="s">
        <v>140</v>
      </c>
      <c r="G41" s="44" t="s">
        <v>135</v>
      </c>
    </row>
    <row r="42" spans="1:7" x14ac:dyDescent="0.3">
      <c r="A42" s="42" t="s">
        <v>88</v>
      </c>
      <c r="B42" s="42" t="s">
        <v>210</v>
      </c>
      <c r="C42" s="42" t="s">
        <v>211</v>
      </c>
      <c r="D42" s="47">
        <v>0.68702290076335881</v>
      </c>
      <c r="E42" s="57" t="s">
        <v>54</v>
      </c>
      <c r="F42" s="44" t="s">
        <v>140</v>
      </c>
      <c r="G42" s="44" t="s">
        <v>135</v>
      </c>
    </row>
    <row r="43" spans="1:7" x14ac:dyDescent="0.3">
      <c r="A43" s="42" t="s">
        <v>88</v>
      </c>
      <c r="B43" s="42" t="s">
        <v>206</v>
      </c>
      <c r="C43" s="42" t="s">
        <v>207</v>
      </c>
      <c r="D43" s="47">
        <v>0.67924528301886788</v>
      </c>
      <c r="E43" s="57" t="s">
        <v>54</v>
      </c>
      <c r="F43" s="44" t="s">
        <v>140</v>
      </c>
      <c r="G43" s="44" t="s">
        <v>135</v>
      </c>
    </row>
    <row r="44" spans="1:7" x14ac:dyDescent="0.3">
      <c r="A44" s="42" t="s">
        <v>88</v>
      </c>
      <c r="B44" s="42" t="s">
        <v>196</v>
      </c>
      <c r="C44" s="42" t="s">
        <v>197</v>
      </c>
      <c r="D44" s="47">
        <v>0.66172106824925814</v>
      </c>
      <c r="E44" s="57" t="s">
        <v>54</v>
      </c>
      <c r="F44" s="44" t="s">
        <v>140</v>
      </c>
      <c r="G44" s="44" t="s">
        <v>136</v>
      </c>
    </row>
    <row r="45" spans="1:7" x14ac:dyDescent="0.3">
      <c r="A45" s="42" t="s">
        <v>88</v>
      </c>
      <c r="B45" s="42" t="s">
        <v>214</v>
      </c>
      <c r="C45" s="42" t="s">
        <v>215</v>
      </c>
      <c r="D45" s="47">
        <v>0.6522988505747126</v>
      </c>
      <c r="E45" s="57" t="s">
        <v>54</v>
      </c>
      <c r="F45" s="44" t="s">
        <v>140</v>
      </c>
      <c r="G45" s="44" t="s">
        <v>135</v>
      </c>
    </row>
    <row r="46" spans="1:7" x14ac:dyDescent="0.3">
      <c r="A46" s="42" t="s">
        <v>88</v>
      </c>
      <c r="B46" s="42" t="s">
        <v>212</v>
      </c>
      <c r="C46" s="42" t="s">
        <v>213</v>
      </c>
      <c r="D46" s="47">
        <v>0.6391184573002755</v>
      </c>
      <c r="E46" s="57" t="s">
        <v>54</v>
      </c>
      <c r="F46" s="44" t="s">
        <v>140</v>
      </c>
      <c r="G46" s="44" t="s">
        <v>135</v>
      </c>
    </row>
    <row r="47" spans="1:7" x14ac:dyDescent="0.3">
      <c r="A47" s="42" t="s">
        <v>88</v>
      </c>
      <c r="B47" s="42" t="s">
        <v>232</v>
      </c>
      <c r="C47" s="42" t="s">
        <v>233</v>
      </c>
      <c r="D47" s="47">
        <v>0.6333333333333333</v>
      </c>
      <c r="E47" s="57" t="s">
        <v>54</v>
      </c>
      <c r="F47" s="44" t="s">
        <v>140</v>
      </c>
      <c r="G47" s="44" t="s">
        <v>136</v>
      </c>
    </row>
    <row r="48" spans="1:7" x14ac:dyDescent="0.3">
      <c r="A48" s="42" t="s">
        <v>88</v>
      </c>
      <c r="B48" s="42" t="s">
        <v>222</v>
      </c>
      <c r="C48" s="42" t="s">
        <v>223</v>
      </c>
      <c r="D48" s="47">
        <v>0.58856502242152464</v>
      </c>
      <c r="E48" s="57" t="s">
        <v>54</v>
      </c>
      <c r="F48" s="44" t="s">
        <v>175</v>
      </c>
      <c r="G48" s="44" t="s">
        <v>136</v>
      </c>
    </row>
    <row r="49" spans="1:7" x14ac:dyDescent="0.3">
      <c r="A49" s="42" t="s">
        <v>88</v>
      </c>
      <c r="B49" s="42" t="s">
        <v>216</v>
      </c>
      <c r="C49" s="42" t="s">
        <v>217</v>
      </c>
      <c r="D49" s="47">
        <v>0.58839050131926118</v>
      </c>
      <c r="E49" s="57" t="s">
        <v>54</v>
      </c>
      <c r="F49" s="44" t="s">
        <v>140</v>
      </c>
      <c r="G49" s="44" t="s">
        <v>135</v>
      </c>
    </row>
    <row r="50" spans="1:7" x14ac:dyDescent="0.3">
      <c r="A50" s="42" t="s">
        <v>88</v>
      </c>
      <c r="B50" s="42" t="s">
        <v>272</v>
      </c>
      <c r="C50" s="42" t="s">
        <v>273</v>
      </c>
      <c r="D50" s="47">
        <v>0.57731958762886593</v>
      </c>
      <c r="E50" s="57" t="s">
        <v>54</v>
      </c>
      <c r="F50" s="44" t="s">
        <v>140</v>
      </c>
      <c r="G50" s="44" t="s">
        <v>135</v>
      </c>
    </row>
    <row r="51" spans="1:7" x14ac:dyDescent="0.3">
      <c r="A51" s="42" t="s">
        <v>88</v>
      </c>
      <c r="B51" s="42" t="s">
        <v>270</v>
      </c>
      <c r="C51" s="42" t="s">
        <v>271</v>
      </c>
      <c r="D51" s="47">
        <v>0.56198347107438018</v>
      </c>
      <c r="E51" s="57" t="s">
        <v>54</v>
      </c>
      <c r="F51" s="44" t="s">
        <v>140</v>
      </c>
      <c r="G51" s="44" t="s">
        <v>135</v>
      </c>
    </row>
    <row r="52" spans="1:7" x14ac:dyDescent="0.3">
      <c r="A52" s="42" t="s">
        <v>88</v>
      </c>
      <c r="B52" s="42" t="s">
        <v>218</v>
      </c>
      <c r="C52" s="42" t="s">
        <v>219</v>
      </c>
      <c r="D52" s="47">
        <v>0.56140350877192979</v>
      </c>
      <c r="E52" s="57" t="s">
        <v>54</v>
      </c>
      <c r="F52" s="44" t="s">
        <v>140</v>
      </c>
      <c r="G52" s="44" t="s">
        <v>135</v>
      </c>
    </row>
    <row r="53" spans="1:7" x14ac:dyDescent="0.3">
      <c r="A53" s="42" t="s">
        <v>88</v>
      </c>
      <c r="B53" s="42" t="s">
        <v>294</v>
      </c>
      <c r="C53" s="42" t="s">
        <v>295</v>
      </c>
      <c r="D53" s="47">
        <v>0.55844155844155841</v>
      </c>
      <c r="E53" s="57" t="s">
        <v>54</v>
      </c>
      <c r="F53" s="44" t="s">
        <v>140</v>
      </c>
      <c r="G53" s="44" t="s">
        <v>135</v>
      </c>
    </row>
    <row r="54" spans="1:7" x14ac:dyDescent="0.3">
      <c r="A54" s="42" t="s">
        <v>88</v>
      </c>
      <c r="B54" s="42" t="s">
        <v>226</v>
      </c>
      <c r="C54" s="42" t="s">
        <v>227</v>
      </c>
      <c r="D54" s="47">
        <v>0.55411255411255411</v>
      </c>
      <c r="E54" s="57" t="s">
        <v>54</v>
      </c>
      <c r="F54" s="44" t="s">
        <v>140</v>
      </c>
      <c r="G54" s="44" t="s">
        <v>135</v>
      </c>
    </row>
    <row r="55" spans="1:7" x14ac:dyDescent="0.3">
      <c r="A55" s="42" t="s">
        <v>88</v>
      </c>
      <c r="B55" s="42" t="s">
        <v>224</v>
      </c>
      <c r="C55" s="42" t="s">
        <v>225</v>
      </c>
      <c r="D55" s="47">
        <v>0.55112881806108893</v>
      </c>
      <c r="E55" s="57" t="s">
        <v>54</v>
      </c>
      <c r="F55" s="44" t="s">
        <v>137</v>
      </c>
      <c r="G55" s="44" t="s">
        <v>160</v>
      </c>
    </row>
    <row r="56" spans="1:7" x14ac:dyDescent="0.3">
      <c r="A56" s="42" t="s">
        <v>88</v>
      </c>
      <c r="B56" s="42" t="s">
        <v>228</v>
      </c>
      <c r="C56" s="42" t="s">
        <v>229</v>
      </c>
      <c r="D56" s="47">
        <v>0.54505813953488369</v>
      </c>
      <c r="E56" s="57" t="s">
        <v>54</v>
      </c>
      <c r="F56" s="44" t="s">
        <v>137</v>
      </c>
      <c r="G56" s="44" t="s">
        <v>160</v>
      </c>
    </row>
    <row r="57" spans="1:7" x14ac:dyDescent="0.3">
      <c r="A57" s="42" t="s">
        <v>88</v>
      </c>
      <c r="B57" s="42" t="s">
        <v>230</v>
      </c>
      <c r="C57" s="42" t="s">
        <v>231</v>
      </c>
      <c r="D57" s="47">
        <v>0.53067484662576692</v>
      </c>
      <c r="E57" s="57" t="s">
        <v>54</v>
      </c>
      <c r="F57" s="44" t="s">
        <v>140</v>
      </c>
      <c r="G57" s="44" t="s">
        <v>135</v>
      </c>
    </row>
    <row r="58" spans="1:7" x14ac:dyDescent="0.3">
      <c r="A58" s="42" t="s">
        <v>88</v>
      </c>
      <c r="B58" s="42" t="s">
        <v>220</v>
      </c>
      <c r="C58" s="42" t="s">
        <v>221</v>
      </c>
      <c r="D58" s="47">
        <v>0.52864583333333337</v>
      </c>
      <c r="E58" s="57" t="s">
        <v>54</v>
      </c>
      <c r="F58" s="44" t="s">
        <v>140</v>
      </c>
      <c r="G58" s="44" t="s">
        <v>135</v>
      </c>
    </row>
    <row r="59" spans="1:7" x14ac:dyDescent="0.3">
      <c r="A59" s="42" t="s">
        <v>88</v>
      </c>
      <c r="B59" s="42" t="s">
        <v>234</v>
      </c>
      <c r="C59" s="42" t="s">
        <v>235</v>
      </c>
      <c r="D59" s="47">
        <v>0.52631578947368418</v>
      </c>
      <c r="E59" s="57" t="s">
        <v>54</v>
      </c>
      <c r="F59" s="44" t="s">
        <v>140</v>
      </c>
      <c r="G59" s="44" t="s">
        <v>135</v>
      </c>
    </row>
    <row r="60" spans="1:7" x14ac:dyDescent="0.3">
      <c r="A60" s="42" t="s">
        <v>88</v>
      </c>
      <c r="B60" s="42" t="s">
        <v>238</v>
      </c>
      <c r="C60" s="42" t="s">
        <v>239</v>
      </c>
      <c r="D60" s="47">
        <v>0.49714285714285716</v>
      </c>
      <c r="E60" s="57" t="s">
        <v>54</v>
      </c>
      <c r="F60" s="44" t="s">
        <v>140</v>
      </c>
      <c r="G60" s="44" t="s">
        <v>135</v>
      </c>
    </row>
    <row r="61" spans="1:7" x14ac:dyDescent="0.3">
      <c r="A61" s="42" t="s">
        <v>88</v>
      </c>
      <c r="B61" s="42" t="s">
        <v>274</v>
      </c>
      <c r="C61" s="42" t="s">
        <v>275</v>
      </c>
      <c r="D61" s="47">
        <v>0.4859437751004016</v>
      </c>
      <c r="E61" s="57" t="s">
        <v>54</v>
      </c>
      <c r="F61" s="44" t="s">
        <v>140</v>
      </c>
      <c r="G61" s="44" t="s">
        <v>135</v>
      </c>
    </row>
    <row r="62" spans="1:7" x14ac:dyDescent="0.3">
      <c r="A62" s="42" t="s">
        <v>88</v>
      </c>
      <c r="B62" s="42" t="s">
        <v>236</v>
      </c>
      <c r="C62" s="42" t="s">
        <v>237</v>
      </c>
      <c r="D62" s="47">
        <v>0.47368421052631576</v>
      </c>
      <c r="E62" s="57" t="s">
        <v>54</v>
      </c>
      <c r="F62" s="44" t="s">
        <v>137</v>
      </c>
      <c r="G62" s="44" t="s">
        <v>160</v>
      </c>
    </row>
    <row r="63" spans="1:7" x14ac:dyDescent="0.3">
      <c r="A63" s="42" t="s">
        <v>88</v>
      </c>
      <c r="B63" s="42" t="s">
        <v>260</v>
      </c>
      <c r="C63" s="42" t="s">
        <v>261</v>
      </c>
      <c r="D63" s="47">
        <v>0.45957446808510638</v>
      </c>
      <c r="E63" s="57" t="s">
        <v>54</v>
      </c>
      <c r="F63" s="44" t="s">
        <v>140</v>
      </c>
      <c r="G63" s="44" t="s">
        <v>135</v>
      </c>
    </row>
    <row r="64" spans="1:7" x14ac:dyDescent="0.3">
      <c r="A64" s="42" t="s">
        <v>88</v>
      </c>
      <c r="B64" s="42" t="s">
        <v>242</v>
      </c>
      <c r="C64" s="42" t="s">
        <v>243</v>
      </c>
      <c r="D64" s="47">
        <v>0.45222929936305734</v>
      </c>
      <c r="E64" s="57" t="s">
        <v>54</v>
      </c>
      <c r="F64" s="44" t="s">
        <v>135</v>
      </c>
      <c r="G64" s="44" t="s">
        <v>136</v>
      </c>
    </row>
    <row r="65" spans="1:7" x14ac:dyDescent="0.3">
      <c r="A65" s="42" t="s">
        <v>88</v>
      </c>
      <c r="B65" s="42" t="s">
        <v>244</v>
      </c>
      <c r="C65" s="42" t="s">
        <v>245</v>
      </c>
      <c r="D65" s="47">
        <v>0.42771883289124668</v>
      </c>
      <c r="E65" s="57" t="s">
        <v>54</v>
      </c>
      <c r="F65" s="44" t="s">
        <v>175</v>
      </c>
      <c r="G65" s="44" t="s">
        <v>136</v>
      </c>
    </row>
    <row r="66" spans="1:7" x14ac:dyDescent="0.3">
      <c r="A66" s="42" t="s">
        <v>88</v>
      </c>
      <c r="B66" s="42" t="s">
        <v>265</v>
      </c>
      <c r="C66" s="42" t="s">
        <v>266</v>
      </c>
      <c r="D66" s="47">
        <v>0.42622950819672129</v>
      </c>
      <c r="E66" s="57" t="s">
        <v>54</v>
      </c>
      <c r="F66" s="44" t="s">
        <v>267</v>
      </c>
      <c r="G66" s="44" t="s">
        <v>136</v>
      </c>
    </row>
    <row r="67" spans="1:7" x14ac:dyDescent="0.3">
      <c r="A67" s="42" t="s">
        <v>88</v>
      </c>
      <c r="B67" s="42" t="s">
        <v>252</v>
      </c>
      <c r="C67" s="42" t="s">
        <v>253</v>
      </c>
      <c r="D67" s="47">
        <v>0.42079207920792078</v>
      </c>
      <c r="E67" s="57" t="s">
        <v>54</v>
      </c>
      <c r="F67" s="44" t="s">
        <v>140</v>
      </c>
      <c r="G67" s="44" t="s">
        <v>135</v>
      </c>
    </row>
    <row r="68" spans="1:7" x14ac:dyDescent="0.3">
      <c r="A68" s="42" t="s">
        <v>88</v>
      </c>
      <c r="B68" s="42" t="s">
        <v>248</v>
      </c>
      <c r="C68" s="42" t="s">
        <v>249</v>
      </c>
      <c r="D68" s="47">
        <v>0.41043723554301831</v>
      </c>
      <c r="E68" s="57" t="s">
        <v>54</v>
      </c>
      <c r="F68" s="44" t="s">
        <v>175</v>
      </c>
      <c r="G68" s="44" t="s">
        <v>136</v>
      </c>
    </row>
    <row r="69" spans="1:7" x14ac:dyDescent="0.3">
      <c r="A69" s="42" t="s">
        <v>88</v>
      </c>
      <c r="B69" s="42" t="s">
        <v>268</v>
      </c>
      <c r="C69" s="42" t="s">
        <v>269</v>
      </c>
      <c r="D69" s="47">
        <v>0.3983739837398374</v>
      </c>
      <c r="E69" s="57" t="s">
        <v>54</v>
      </c>
      <c r="F69" s="44" t="s">
        <v>264</v>
      </c>
      <c r="G69" s="44" t="s">
        <v>136</v>
      </c>
    </row>
    <row r="70" spans="1:7" x14ac:dyDescent="0.3">
      <c r="A70" s="42" t="s">
        <v>88</v>
      </c>
      <c r="B70" s="42" t="s">
        <v>333</v>
      </c>
      <c r="C70" s="42" t="s">
        <v>334</v>
      </c>
      <c r="D70" s="47">
        <v>0.3951048951048951</v>
      </c>
      <c r="E70" s="57" t="s">
        <v>54</v>
      </c>
      <c r="F70" s="44" t="s">
        <v>140</v>
      </c>
      <c r="G70" s="44" t="s">
        <v>135</v>
      </c>
    </row>
    <row r="71" spans="1:7" x14ac:dyDescent="0.3">
      <c r="A71" s="42" t="s">
        <v>88</v>
      </c>
      <c r="B71" s="42" t="s">
        <v>258</v>
      </c>
      <c r="C71" s="42" t="s">
        <v>259</v>
      </c>
      <c r="D71" s="47">
        <v>0.38596491228070173</v>
      </c>
      <c r="E71" s="57" t="s">
        <v>54</v>
      </c>
      <c r="F71" s="44" t="s">
        <v>135</v>
      </c>
      <c r="G71" s="44" t="s">
        <v>160</v>
      </c>
    </row>
    <row r="72" spans="1:7" x14ac:dyDescent="0.3">
      <c r="A72" s="42" t="s">
        <v>88</v>
      </c>
      <c r="B72" s="42" t="s">
        <v>254</v>
      </c>
      <c r="C72" s="42" t="s">
        <v>255</v>
      </c>
      <c r="D72" s="47">
        <v>0.38563327032136108</v>
      </c>
      <c r="E72" s="57" t="s">
        <v>54</v>
      </c>
      <c r="F72" s="44" t="s">
        <v>140</v>
      </c>
      <c r="G72" s="44" t="s">
        <v>135</v>
      </c>
    </row>
    <row r="73" spans="1:7" x14ac:dyDescent="0.3">
      <c r="A73" s="42" t="s">
        <v>88</v>
      </c>
      <c r="B73" s="42" t="s">
        <v>278</v>
      </c>
      <c r="C73" s="42" t="s">
        <v>279</v>
      </c>
      <c r="D73" s="47">
        <v>0.37213403880070545</v>
      </c>
      <c r="E73" s="57" t="s">
        <v>54</v>
      </c>
      <c r="F73" s="44" t="s">
        <v>140</v>
      </c>
      <c r="G73" s="44" t="s">
        <v>160</v>
      </c>
    </row>
    <row r="74" spans="1:7" x14ac:dyDescent="0.3">
      <c r="A74" s="42" t="s">
        <v>88</v>
      </c>
      <c r="B74" s="42" t="s">
        <v>256</v>
      </c>
      <c r="C74" s="42" t="s">
        <v>257</v>
      </c>
      <c r="D74" s="47">
        <v>0.36974789915966388</v>
      </c>
      <c r="E74" s="57" t="s">
        <v>54</v>
      </c>
      <c r="F74" s="44" t="s">
        <v>140</v>
      </c>
      <c r="G74" s="44" t="s">
        <v>135</v>
      </c>
    </row>
    <row r="75" spans="1:7" x14ac:dyDescent="0.3">
      <c r="A75" s="42" t="s">
        <v>88</v>
      </c>
      <c r="B75" s="42" t="s">
        <v>246</v>
      </c>
      <c r="C75" s="42" t="s">
        <v>247</v>
      </c>
      <c r="D75" s="47">
        <v>0.3649484536082474</v>
      </c>
      <c r="E75" s="57" t="s">
        <v>54</v>
      </c>
      <c r="F75" s="44" t="s">
        <v>140</v>
      </c>
      <c r="G75" s="44" t="s">
        <v>135</v>
      </c>
    </row>
    <row r="76" spans="1:7" x14ac:dyDescent="0.3">
      <c r="A76" s="42" t="s">
        <v>88</v>
      </c>
      <c r="B76" s="42" t="s">
        <v>262</v>
      </c>
      <c r="C76" s="42" t="s">
        <v>263</v>
      </c>
      <c r="D76" s="47">
        <v>0.35802469135802467</v>
      </c>
      <c r="E76" s="57" t="s">
        <v>54</v>
      </c>
      <c r="F76" s="44" t="s">
        <v>264</v>
      </c>
      <c r="G76" s="44" t="s">
        <v>136</v>
      </c>
    </row>
    <row r="77" spans="1:7" x14ac:dyDescent="0.3">
      <c r="A77" s="42" t="s">
        <v>88</v>
      </c>
      <c r="B77" s="42" t="s">
        <v>240</v>
      </c>
      <c r="C77" s="42" t="s">
        <v>241</v>
      </c>
      <c r="D77" s="47">
        <v>0.34418604651162793</v>
      </c>
      <c r="E77" s="57" t="s">
        <v>54</v>
      </c>
      <c r="F77" s="44" t="s">
        <v>140</v>
      </c>
      <c r="G77" s="44" t="s">
        <v>135</v>
      </c>
    </row>
    <row r="78" spans="1:7" x14ac:dyDescent="0.3">
      <c r="A78" s="42" t="s">
        <v>88</v>
      </c>
      <c r="B78" s="42" t="s">
        <v>276</v>
      </c>
      <c r="C78" s="42" t="s">
        <v>277</v>
      </c>
      <c r="D78" s="47">
        <v>0.33780160857908847</v>
      </c>
      <c r="E78" s="57" t="s">
        <v>54</v>
      </c>
      <c r="F78" s="44" t="s">
        <v>140</v>
      </c>
      <c r="G78" s="44" t="s">
        <v>135</v>
      </c>
    </row>
    <row r="79" spans="1:7" x14ac:dyDescent="0.3">
      <c r="A79" s="42" t="s">
        <v>88</v>
      </c>
      <c r="B79" s="42" t="s">
        <v>292</v>
      </c>
      <c r="C79" s="42" t="s">
        <v>293</v>
      </c>
      <c r="D79" s="47">
        <v>0.33063209076175043</v>
      </c>
      <c r="E79" s="57" t="s">
        <v>54</v>
      </c>
      <c r="F79" s="44" t="s">
        <v>264</v>
      </c>
      <c r="G79" s="44" t="s">
        <v>136</v>
      </c>
    </row>
    <row r="80" spans="1:7" x14ac:dyDescent="0.3">
      <c r="A80" s="42" t="s">
        <v>88</v>
      </c>
      <c r="B80" s="42" t="s">
        <v>290</v>
      </c>
      <c r="C80" s="42" t="s">
        <v>291</v>
      </c>
      <c r="D80" s="47">
        <v>0.30851063829787234</v>
      </c>
      <c r="E80" s="57" t="s">
        <v>54</v>
      </c>
      <c r="F80" s="44" t="s">
        <v>264</v>
      </c>
      <c r="G80" s="44" t="s">
        <v>136</v>
      </c>
    </row>
    <row r="81" spans="1:7" x14ac:dyDescent="0.3">
      <c r="A81" s="42" t="s">
        <v>88</v>
      </c>
      <c r="B81" s="42" t="s">
        <v>306</v>
      </c>
      <c r="C81" s="42" t="s">
        <v>307</v>
      </c>
      <c r="D81" s="47">
        <v>0.30641821946169773</v>
      </c>
      <c r="E81" s="57" t="s">
        <v>54</v>
      </c>
      <c r="F81" s="44" t="s">
        <v>135</v>
      </c>
      <c r="G81" s="44" t="s">
        <v>160</v>
      </c>
    </row>
    <row r="82" spans="1:7" x14ac:dyDescent="0.3">
      <c r="A82" s="42" t="s">
        <v>88</v>
      </c>
      <c r="B82" s="42" t="s">
        <v>317</v>
      </c>
      <c r="C82" s="42" t="s">
        <v>318</v>
      </c>
      <c r="D82" s="47">
        <v>0.28947368421052633</v>
      </c>
      <c r="E82" s="57" t="s">
        <v>54</v>
      </c>
      <c r="F82" s="44" t="s">
        <v>264</v>
      </c>
      <c r="G82" s="44" t="s">
        <v>160</v>
      </c>
    </row>
    <row r="83" spans="1:7" x14ac:dyDescent="0.3">
      <c r="A83" s="42" t="s">
        <v>88</v>
      </c>
      <c r="B83" s="42" t="s">
        <v>280</v>
      </c>
      <c r="C83" s="42" t="s">
        <v>281</v>
      </c>
      <c r="D83" s="47">
        <v>0.28472222222222221</v>
      </c>
      <c r="E83" s="57" t="s">
        <v>54</v>
      </c>
      <c r="F83" s="44" t="s">
        <v>175</v>
      </c>
      <c r="G83" s="44" t="s">
        <v>136</v>
      </c>
    </row>
    <row r="84" spans="1:7" x14ac:dyDescent="0.3">
      <c r="A84" s="42" t="s">
        <v>88</v>
      </c>
      <c r="B84" s="42" t="s">
        <v>282</v>
      </c>
      <c r="C84" s="42" t="s">
        <v>283</v>
      </c>
      <c r="D84" s="47">
        <v>0.27137546468401486</v>
      </c>
      <c r="E84" s="57" t="s">
        <v>54</v>
      </c>
      <c r="F84" s="44" t="s">
        <v>140</v>
      </c>
      <c r="G84" s="44" t="s">
        <v>135</v>
      </c>
    </row>
    <row r="85" spans="1:7" x14ac:dyDescent="0.3">
      <c r="A85" s="42" t="s">
        <v>88</v>
      </c>
      <c r="B85" s="42" t="s">
        <v>310</v>
      </c>
      <c r="C85" s="42" t="s">
        <v>311</v>
      </c>
      <c r="D85" s="47">
        <v>0.27094972067039108</v>
      </c>
      <c r="E85" s="57" t="s">
        <v>54</v>
      </c>
      <c r="F85" s="44" t="s">
        <v>140</v>
      </c>
      <c r="G85" s="44" t="s">
        <v>135</v>
      </c>
    </row>
    <row r="86" spans="1:7" x14ac:dyDescent="0.3">
      <c r="A86" s="42" t="s">
        <v>88</v>
      </c>
      <c r="B86" s="42" t="s">
        <v>250</v>
      </c>
      <c r="C86" s="42" t="s">
        <v>251</v>
      </c>
      <c r="D86" s="47">
        <v>0.26984126984126983</v>
      </c>
      <c r="E86" s="57" t="s">
        <v>54</v>
      </c>
      <c r="F86" s="44" t="s">
        <v>140</v>
      </c>
      <c r="G86" s="44" t="s">
        <v>135</v>
      </c>
    </row>
    <row r="87" spans="1:7" x14ac:dyDescent="0.3">
      <c r="A87" s="42" t="s">
        <v>88</v>
      </c>
      <c r="B87" s="42" t="s">
        <v>298</v>
      </c>
      <c r="C87" s="42" t="s">
        <v>299</v>
      </c>
      <c r="D87" s="47">
        <v>0.26964285714285713</v>
      </c>
      <c r="E87" s="57" t="s">
        <v>54</v>
      </c>
      <c r="F87" s="44" t="s">
        <v>135</v>
      </c>
      <c r="G87" s="44" t="s">
        <v>160</v>
      </c>
    </row>
    <row r="88" spans="1:7" x14ac:dyDescent="0.3">
      <c r="A88" s="42" t="s">
        <v>88</v>
      </c>
      <c r="B88" s="42" t="s">
        <v>288</v>
      </c>
      <c r="C88" s="42" t="s">
        <v>289</v>
      </c>
      <c r="D88" s="47">
        <v>0.25775656324582341</v>
      </c>
      <c r="E88" s="57" t="s">
        <v>54</v>
      </c>
      <c r="F88" s="44" t="s">
        <v>140</v>
      </c>
      <c r="G88" s="44" t="s">
        <v>135</v>
      </c>
    </row>
    <row r="89" spans="1:7" x14ac:dyDescent="0.3">
      <c r="A89" s="42" t="s">
        <v>88</v>
      </c>
      <c r="B89" s="42" t="s">
        <v>315</v>
      </c>
      <c r="C89" s="42" t="s">
        <v>316</v>
      </c>
      <c r="D89" s="47">
        <v>0.25769230769230766</v>
      </c>
      <c r="E89" s="57" t="s">
        <v>54</v>
      </c>
      <c r="F89" s="44" t="s">
        <v>137</v>
      </c>
      <c r="G89" s="44" t="s">
        <v>136</v>
      </c>
    </row>
    <row r="90" spans="1:7" x14ac:dyDescent="0.3">
      <c r="A90" s="42" t="s">
        <v>88</v>
      </c>
      <c r="B90" s="42" t="s">
        <v>300</v>
      </c>
      <c r="C90" s="42" t="s">
        <v>301</v>
      </c>
      <c r="D90" s="47">
        <v>0.24708624708624707</v>
      </c>
      <c r="E90" s="57" t="s">
        <v>54</v>
      </c>
      <c r="F90" s="44" t="s">
        <v>140</v>
      </c>
      <c r="G90" s="44" t="s">
        <v>135</v>
      </c>
    </row>
    <row r="91" spans="1:7" x14ac:dyDescent="0.3">
      <c r="A91" s="42" t="s">
        <v>88</v>
      </c>
      <c r="B91" s="42" t="s">
        <v>286</v>
      </c>
      <c r="C91" s="42" t="s">
        <v>287</v>
      </c>
      <c r="D91" s="47">
        <v>0.24558823529411763</v>
      </c>
      <c r="E91" s="57" t="s">
        <v>54</v>
      </c>
      <c r="F91" s="44" t="s">
        <v>137</v>
      </c>
      <c r="G91" s="44" t="s">
        <v>160</v>
      </c>
    </row>
    <row r="92" spans="1:7" x14ac:dyDescent="0.3">
      <c r="A92" s="42" t="s">
        <v>88</v>
      </c>
      <c r="B92" s="42" t="s">
        <v>312</v>
      </c>
      <c r="C92" s="42" t="s">
        <v>313</v>
      </c>
      <c r="D92" s="47">
        <v>0.22709163346613545</v>
      </c>
      <c r="E92" s="57" t="s">
        <v>54</v>
      </c>
      <c r="F92" s="44" t="s">
        <v>314</v>
      </c>
      <c r="G92" s="44" t="s">
        <v>136</v>
      </c>
    </row>
    <row r="93" spans="1:7" x14ac:dyDescent="0.3">
      <c r="A93" s="42" t="s">
        <v>88</v>
      </c>
      <c r="B93" s="42" t="s">
        <v>308</v>
      </c>
      <c r="C93" s="42" t="s">
        <v>309</v>
      </c>
      <c r="D93" s="47">
        <v>0.22179289026275115</v>
      </c>
      <c r="E93" s="57" t="s">
        <v>54</v>
      </c>
      <c r="F93" s="44" t="s">
        <v>175</v>
      </c>
      <c r="G93" s="44" t="s">
        <v>136</v>
      </c>
    </row>
    <row r="94" spans="1:7" x14ac:dyDescent="0.3">
      <c r="A94" s="42" t="s">
        <v>88</v>
      </c>
      <c r="B94" s="42" t="s">
        <v>284</v>
      </c>
      <c r="C94" s="42" t="s">
        <v>285</v>
      </c>
      <c r="D94" s="47">
        <v>0.21546961325966851</v>
      </c>
      <c r="E94" s="57" t="s">
        <v>54</v>
      </c>
      <c r="F94" s="44" t="s">
        <v>140</v>
      </c>
      <c r="G94" s="44" t="s">
        <v>160</v>
      </c>
    </row>
    <row r="95" spans="1:7" x14ac:dyDescent="0.3">
      <c r="A95" s="42" t="s">
        <v>88</v>
      </c>
      <c r="B95" s="42" t="s">
        <v>296</v>
      </c>
      <c r="C95" s="42" t="s">
        <v>297</v>
      </c>
      <c r="D95" s="47">
        <v>0.21014492753623187</v>
      </c>
      <c r="E95" s="57" t="s">
        <v>54</v>
      </c>
      <c r="F95" s="44" t="s">
        <v>140</v>
      </c>
      <c r="G95" s="44" t="s">
        <v>135</v>
      </c>
    </row>
    <row r="96" spans="1:7" x14ac:dyDescent="0.3">
      <c r="A96" s="42" t="s">
        <v>88</v>
      </c>
      <c r="B96" s="42" t="s">
        <v>329</v>
      </c>
      <c r="C96" s="42" t="s">
        <v>330</v>
      </c>
      <c r="D96" s="47">
        <v>0.20921544209215442</v>
      </c>
      <c r="E96" s="57" t="s">
        <v>54</v>
      </c>
      <c r="F96" s="44" t="s">
        <v>175</v>
      </c>
      <c r="G96" s="44" t="s">
        <v>136</v>
      </c>
    </row>
    <row r="97" spans="1:7" x14ac:dyDescent="0.3">
      <c r="A97" s="42" t="s">
        <v>88</v>
      </c>
      <c r="B97" s="42" t="s">
        <v>323</v>
      </c>
      <c r="C97" s="42" t="s">
        <v>324</v>
      </c>
      <c r="D97" s="47">
        <v>0.20090293453724606</v>
      </c>
      <c r="E97" s="57" t="s">
        <v>54</v>
      </c>
      <c r="F97" s="44" t="s">
        <v>264</v>
      </c>
      <c r="G97" s="44" t="s">
        <v>160</v>
      </c>
    </row>
    <row r="98" spans="1:7" x14ac:dyDescent="0.3">
      <c r="A98" s="42" t="s">
        <v>88</v>
      </c>
      <c r="B98" s="42" t="s">
        <v>302</v>
      </c>
      <c r="C98" s="42" t="s">
        <v>303</v>
      </c>
      <c r="D98" s="47">
        <v>0.18965517241379309</v>
      </c>
      <c r="E98" s="57" t="s">
        <v>54</v>
      </c>
      <c r="F98" s="44" t="s">
        <v>264</v>
      </c>
      <c r="G98" s="44" t="s">
        <v>135</v>
      </c>
    </row>
    <row r="99" spans="1:7" x14ac:dyDescent="0.3">
      <c r="A99" s="42" t="s">
        <v>88</v>
      </c>
      <c r="B99" s="42" t="s">
        <v>304</v>
      </c>
      <c r="C99" s="42" t="s">
        <v>305</v>
      </c>
      <c r="D99" s="47">
        <v>0.17094017094017094</v>
      </c>
      <c r="E99" s="57" t="s">
        <v>54</v>
      </c>
      <c r="F99" s="44" t="s">
        <v>140</v>
      </c>
      <c r="G99" s="44" t="s">
        <v>135</v>
      </c>
    </row>
    <row r="100" spans="1:7" x14ac:dyDescent="0.3">
      <c r="A100" s="42" t="s">
        <v>88</v>
      </c>
      <c r="B100" s="42" t="s">
        <v>321</v>
      </c>
      <c r="C100" s="42" t="s">
        <v>322</v>
      </c>
      <c r="D100" s="47">
        <v>0.16299559471365638</v>
      </c>
      <c r="E100" s="57" t="s">
        <v>54</v>
      </c>
      <c r="F100" s="44" t="s">
        <v>140</v>
      </c>
      <c r="G100" s="44" t="s">
        <v>135</v>
      </c>
    </row>
    <row r="101" spans="1:7" x14ac:dyDescent="0.3">
      <c r="A101" s="42" t="s">
        <v>88</v>
      </c>
      <c r="B101" s="42" t="s">
        <v>319</v>
      </c>
      <c r="C101" s="42" t="s">
        <v>320</v>
      </c>
      <c r="D101" s="47">
        <v>0.15174129353233831</v>
      </c>
      <c r="E101" s="57" t="s">
        <v>54</v>
      </c>
      <c r="F101" s="44" t="s">
        <v>140</v>
      </c>
      <c r="G101" s="44" t="s">
        <v>135</v>
      </c>
    </row>
    <row r="102" spans="1:7" x14ac:dyDescent="0.3">
      <c r="A102" s="42" t="s">
        <v>88</v>
      </c>
      <c r="B102" s="42" t="s">
        <v>325</v>
      </c>
      <c r="C102" s="42" t="s">
        <v>326</v>
      </c>
      <c r="D102" s="47">
        <v>0.14330218068535824</v>
      </c>
      <c r="E102" s="57" t="s">
        <v>54</v>
      </c>
      <c r="F102" s="44" t="s">
        <v>140</v>
      </c>
      <c r="G102" s="44" t="s">
        <v>135</v>
      </c>
    </row>
    <row r="103" spans="1:7" x14ac:dyDescent="0.3">
      <c r="A103" s="42" t="s">
        <v>88</v>
      </c>
      <c r="B103" s="42" t="s">
        <v>327</v>
      </c>
      <c r="C103" s="42" t="s">
        <v>328</v>
      </c>
      <c r="D103" s="47">
        <v>0.12860892388451445</v>
      </c>
      <c r="E103" s="57" t="s">
        <v>54</v>
      </c>
      <c r="F103" s="44" t="s">
        <v>264</v>
      </c>
      <c r="G103" s="44" t="s">
        <v>135</v>
      </c>
    </row>
    <row r="104" spans="1:7" x14ac:dyDescent="0.3">
      <c r="A104" s="42" t="s">
        <v>88</v>
      </c>
      <c r="B104" s="42" t="s">
        <v>331</v>
      </c>
      <c r="C104" s="42" t="s">
        <v>332</v>
      </c>
      <c r="D104" s="47">
        <v>7.3298429319371722E-2</v>
      </c>
      <c r="E104" s="57" t="s">
        <v>54</v>
      </c>
      <c r="F104" s="44" t="s">
        <v>140</v>
      </c>
      <c r="G104" s="44" t="s">
        <v>135</v>
      </c>
    </row>
    <row r="105" spans="1:7" x14ac:dyDescent="0.3">
      <c r="E105" s="64"/>
    </row>
    <row r="106" spans="1:7" ht="43.8" thickBot="1" x14ac:dyDescent="0.35">
      <c r="A106" s="39" t="s">
        <v>3</v>
      </c>
      <c r="B106" s="39" t="s">
        <v>127</v>
      </c>
      <c r="C106" s="39" t="s">
        <v>128</v>
      </c>
      <c r="D106" s="50" t="s">
        <v>129</v>
      </c>
      <c r="E106" s="51" t="s">
        <v>130</v>
      </c>
      <c r="F106" s="40" t="s">
        <v>131</v>
      </c>
      <c r="G106" s="40" t="s">
        <v>132</v>
      </c>
    </row>
    <row r="107" spans="1:7" x14ac:dyDescent="0.3">
      <c r="A107" s="41" t="s">
        <v>21</v>
      </c>
      <c r="B107" s="41" t="s">
        <v>351</v>
      </c>
      <c r="C107" s="41" t="s">
        <v>352</v>
      </c>
      <c r="D107" s="52">
        <v>0.16585365853658537</v>
      </c>
      <c r="E107" s="56" t="s">
        <v>10</v>
      </c>
      <c r="F107" s="53" t="s">
        <v>140</v>
      </c>
      <c r="G107" s="53" t="s">
        <v>136</v>
      </c>
    </row>
    <row r="108" spans="1:7" x14ac:dyDescent="0.3">
      <c r="A108" s="43" t="s">
        <v>21</v>
      </c>
      <c r="B108" s="43" t="s">
        <v>345</v>
      </c>
      <c r="C108" s="43" t="s">
        <v>346</v>
      </c>
      <c r="D108" s="46">
        <v>0.11042944785276074</v>
      </c>
      <c r="E108" s="56" t="s">
        <v>10</v>
      </c>
      <c r="F108" s="54" t="s">
        <v>140</v>
      </c>
      <c r="G108" s="54" t="s">
        <v>136</v>
      </c>
    </row>
    <row r="109" spans="1:7" x14ac:dyDescent="0.3">
      <c r="A109" s="43" t="s">
        <v>21</v>
      </c>
      <c r="B109" s="43" t="s">
        <v>335</v>
      </c>
      <c r="C109" s="43" t="s">
        <v>336</v>
      </c>
      <c r="D109" s="46">
        <v>9.5238095238095233E-2</v>
      </c>
      <c r="E109" s="56" t="s">
        <v>10</v>
      </c>
      <c r="F109" s="54" t="s">
        <v>140</v>
      </c>
      <c r="G109" s="54" t="s">
        <v>136</v>
      </c>
    </row>
    <row r="110" spans="1:7" x14ac:dyDescent="0.3">
      <c r="A110" s="43" t="s">
        <v>21</v>
      </c>
      <c r="B110" s="43" t="s">
        <v>361</v>
      </c>
      <c r="C110" s="43" t="s">
        <v>362</v>
      </c>
      <c r="D110" s="46">
        <v>8.5106382978723402E-2</v>
      </c>
      <c r="E110" s="56" t="s">
        <v>10</v>
      </c>
      <c r="F110" s="54" t="s">
        <v>140</v>
      </c>
      <c r="G110" s="54" t="s">
        <v>136</v>
      </c>
    </row>
    <row r="111" spans="1:7" x14ac:dyDescent="0.3">
      <c r="A111" s="42" t="s">
        <v>21</v>
      </c>
      <c r="B111" s="42" t="s">
        <v>357</v>
      </c>
      <c r="C111" s="42" t="s">
        <v>358</v>
      </c>
      <c r="D111" s="47">
        <v>6.8750000000000006E-2</v>
      </c>
      <c r="E111" s="57" t="s">
        <v>54</v>
      </c>
      <c r="F111" s="44" t="s">
        <v>140</v>
      </c>
      <c r="G111" s="44" t="s">
        <v>136</v>
      </c>
    </row>
    <row r="112" spans="1:7" x14ac:dyDescent="0.3">
      <c r="A112" s="42" t="s">
        <v>21</v>
      </c>
      <c r="B112" s="42" t="s">
        <v>337</v>
      </c>
      <c r="C112" s="42" t="s">
        <v>338</v>
      </c>
      <c r="D112" s="47">
        <v>6.5573770491803282E-2</v>
      </c>
      <c r="E112" s="57" t="s">
        <v>54</v>
      </c>
      <c r="F112" s="44" t="s">
        <v>140</v>
      </c>
      <c r="G112" s="44" t="s">
        <v>136</v>
      </c>
    </row>
    <row r="113" spans="1:7" x14ac:dyDescent="0.3">
      <c r="A113" s="42" t="s">
        <v>21</v>
      </c>
      <c r="B113" s="42" t="s">
        <v>349</v>
      </c>
      <c r="C113" s="42" t="s">
        <v>350</v>
      </c>
      <c r="D113" s="47">
        <v>3.90625E-2</v>
      </c>
      <c r="E113" s="57" t="s">
        <v>54</v>
      </c>
      <c r="F113" s="44" t="s">
        <v>140</v>
      </c>
      <c r="G113" s="44" t="s">
        <v>136</v>
      </c>
    </row>
    <row r="114" spans="1:7" x14ac:dyDescent="0.3">
      <c r="A114" s="42" t="s">
        <v>21</v>
      </c>
      <c r="B114" s="42" t="s">
        <v>359</v>
      </c>
      <c r="C114" s="42" t="s">
        <v>360</v>
      </c>
      <c r="D114" s="47">
        <v>3.6363636363636362E-2</v>
      </c>
      <c r="E114" s="57" t="s">
        <v>54</v>
      </c>
      <c r="F114" s="44" t="s">
        <v>140</v>
      </c>
      <c r="G114" s="44" t="s">
        <v>136</v>
      </c>
    </row>
    <row r="115" spans="1:7" x14ac:dyDescent="0.3">
      <c r="A115" s="42" t="s">
        <v>21</v>
      </c>
      <c r="B115" s="42" t="s">
        <v>343</v>
      </c>
      <c r="C115" s="42" t="s">
        <v>344</v>
      </c>
      <c r="D115" s="47">
        <v>3.4013605442176874E-2</v>
      </c>
      <c r="E115" s="57" t="s">
        <v>54</v>
      </c>
      <c r="F115" s="44" t="s">
        <v>140</v>
      </c>
      <c r="G115" s="44" t="s">
        <v>136</v>
      </c>
    </row>
    <row r="116" spans="1:7" x14ac:dyDescent="0.3">
      <c r="A116" s="42" t="s">
        <v>21</v>
      </c>
      <c r="B116" s="42" t="s">
        <v>341</v>
      </c>
      <c r="C116" s="42" t="s">
        <v>342</v>
      </c>
      <c r="D116" s="47">
        <v>1.9230769230769232E-2</v>
      </c>
      <c r="E116" s="57" t="s">
        <v>54</v>
      </c>
      <c r="F116" s="44" t="s">
        <v>140</v>
      </c>
      <c r="G116" s="44" t="s">
        <v>136</v>
      </c>
    </row>
    <row r="117" spans="1:7" x14ac:dyDescent="0.3">
      <c r="A117" s="42" t="s">
        <v>21</v>
      </c>
      <c r="B117" s="42" t="s">
        <v>339</v>
      </c>
      <c r="C117" s="42" t="s">
        <v>340</v>
      </c>
      <c r="D117" s="47">
        <v>1.7777777777777778E-2</v>
      </c>
      <c r="E117" s="57" t="s">
        <v>54</v>
      </c>
      <c r="F117" s="44" t="s">
        <v>140</v>
      </c>
      <c r="G117" s="44" t="s">
        <v>136</v>
      </c>
    </row>
    <row r="118" spans="1:7" x14ac:dyDescent="0.3">
      <c r="A118" s="42" t="s">
        <v>21</v>
      </c>
      <c r="B118" s="42" t="s">
        <v>353</v>
      </c>
      <c r="C118" s="42" t="s">
        <v>354</v>
      </c>
      <c r="D118" s="47">
        <v>1.4705882352941176E-2</v>
      </c>
      <c r="E118" s="57" t="s">
        <v>54</v>
      </c>
      <c r="F118" s="44" t="s">
        <v>140</v>
      </c>
      <c r="G118" s="44" t="s">
        <v>136</v>
      </c>
    </row>
    <row r="119" spans="1:7" x14ac:dyDescent="0.3">
      <c r="A119" s="42" t="s">
        <v>21</v>
      </c>
      <c r="B119" s="42" t="s">
        <v>347</v>
      </c>
      <c r="C119" s="42" t="s">
        <v>348</v>
      </c>
      <c r="D119" s="47">
        <v>1.4285714285714285E-2</v>
      </c>
      <c r="E119" s="57" t="s">
        <v>54</v>
      </c>
      <c r="F119" s="44" t="s">
        <v>140</v>
      </c>
      <c r="G119" s="44" t="s">
        <v>136</v>
      </c>
    </row>
    <row r="120" spans="1:7" x14ac:dyDescent="0.3">
      <c r="A120" s="42" t="s">
        <v>21</v>
      </c>
      <c r="B120" s="42" t="s">
        <v>363</v>
      </c>
      <c r="C120" s="42" t="s">
        <v>364</v>
      </c>
      <c r="D120" s="47">
        <v>0</v>
      </c>
      <c r="E120" s="57" t="s">
        <v>54</v>
      </c>
      <c r="F120" s="44" t="s">
        <v>140</v>
      </c>
      <c r="G120" s="44" t="s">
        <v>136</v>
      </c>
    </row>
    <row r="121" spans="1:7" x14ac:dyDescent="0.3">
      <c r="A121" s="42" t="s">
        <v>21</v>
      </c>
      <c r="B121" s="42" t="s">
        <v>355</v>
      </c>
      <c r="C121" s="42" t="s">
        <v>356</v>
      </c>
      <c r="D121" s="47">
        <v>0</v>
      </c>
      <c r="E121" s="57" t="s">
        <v>54</v>
      </c>
      <c r="F121" s="44" t="s">
        <v>140</v>
      </c>
      <c r="G121" s="44" t="s">
        <v>136</v>
      </c>
    </row>
    <row r="122" spans="1:7" x14ac:dyDescent="0.3">
      <c r="E122" s="64"/>
    </row>
    <row r="123" spans="1:7" ht="43.8" thickBot="1" x14ac:dyDescent="0.35">
      <c r="A123" s="39" t="s">
        <v>3</v>
      </c>
      <c r="B123" s="39" t="s">
        <v>127</v>
      </c>
      <c r="C123" s="39" t="s">
        <v>128</v>
      </c>
      <c r="D123" s="50" t="s">
        <v>129</v>
      </c>
      <c r="E123" s="51" t="s">
        <v>130</v>
      </c>
      <c r="F123" s="40" t="s">
        <v>131</v>
      </c>
      <c r="G123" s="40" t="s">
        <v>132</v>
      </c>
    </row>
    <row r="124" spans="1:7" x14ac:dyDescent="0.3">
      <c r="A124" s="41" t="s">
        <v>102</v>
      </c>
      <c r="B124" s="41" t="s">
        <v>365</v>
      </c>
      <c r="C124" s="41" t="s">
        <v>366</v>
      </c>
      <c r="D124" s="52">
        <v>0.58620689655172409</v>
      </c>
      <c r="E124" s="55" t="s">
        <v>10</v>
      </c>
      <c r="F124" s="53" t="s">
        <v>137</v>
      </c>
      <c r="G124" s="53" t="s">
        <v>136</v>
      </c>
    </row>
    <row r="125" spans="1:7" x14ac:dyDescent="0.3">
      <c r="A125" s="43" t="s">
        <v>102</v>
      </c>
      <c r="B125" s="43" t="s">
        <v>377</v>
      </c>
      <c r="C125" s="43" t="s">
        <v>378</v>
      </c>
      <c r="D125" s="46">
        <v>0.47058823529411764</v>
      </c>
      <c r="E125" s="56" t="s">
        <v>10</v>
      </c>
      <c r="F125" s="54" t="s">
        <v>149</v>
      </c>
      <c r="G125" s="54" t="s">
        <v>136</v>
      </c>
    </row>
    <row r="126" spans="1:7" x14ac:dyDescent="0.3">
      <c r="A126" s="43" t="s">
        <v>102</v>
      </c>
      <c r="B126" s="43" t="s">
        <v>369</v>
      </c>
      <c r="C126" s="43" t="s">
        <v>370</v>
      </c>
      <c r="D126" s="46">
        <v>0.44518272425249167</v>
      </c>
      <c r="E126" s="56" t="s">
        <v>10</v>
      </c>
      <c r="F126" s="54" t="s">
        <v>140</v>
      </c>
      <c r="G126" s="54" t="s">
        <v>135</v>
      </c>
    </row>
    <row r="127" spans="1:7" x14ac:dyDescent="0.3">
      <c r="A127" s="43" t="s">
        <v>102</v>
      </c>
      <c r="B127" s="43" t="s">
        <v>367</v>
      </c>
      <c r="C127" s="43" t="s">
        <v>368</v>
      </c>
      <c r="D127" s="46">
        <v>0.43548387096774194</v>
      </c>
      <c r="E127" s="56" t="s">
        <v>10</v>
      </c>
      <c r="F127" s="54" t="s">
        <v>140</v>
      </c>
      <c r="G127" s="54" t="s">
        <v>135</v>
      </c>
    </row>
    <row r="128" spans="1:7" x14ac:dyDescent="0.3">
      <c r="A128" s="43" t="s">
        <v>102</v>
      </c>
      <c r="B128" s="43" t="s">
        <v>381</v>
      </c>
      <c r="C128" s="43" t="s">
        <v>382</v>
      </c>
      <c r="D128" s="46">
        <v>0.43494423791821563</v>
      </c>
      <c r="E128" s="56" t="s">
        <v>10</v>
      </c>
      <c r="F128" s="54" t="s">
        <v>140</v>
      </c>
      <c r="G128" s="54" t="s">
        <v>135</v>
      </c>
    </row>
    <row r="129" spans="1:7" x14ac:dyDescent="0.3">
      <c r="A129" s="43" t="s">
        <v>102</v>
      </c>
      <c r="B129" s="43" t="s">
        <v>373</v>
      </c>
      <c r="C129" s="43" t="s">
        <v>374</v>
      </c>
      <c r="D129" s="46">
        <v>0.39705882352941174</v>
      </c>
      <c r="E129" s="56" t="s">
        <v>10</v>
      </c>
      <c r="F129" s="54" t="s">
        <v>140</v>
      </c>
      <c r="G129" s="54" t="s">
        <v>135</v>
      </c>
    </row>
    <row r="130" spans="1:7" x14ac:dyDescent="0.3">
      <c r="A130" s="43" t="s">
        <v>102</v>
      </c>
      <c r="B130" s="43" t="s">
        <v>371</v>
      </c>
      <c r="C130" s="43" t="s">
        <v>372</v>
      </c>
      <c r="D130" s="46">
        <v>0.38853503184713378</v>
      </c>
      <c r="E130" s="56" t="s">
        <v>10</v>
      </c>
      <c r="F130" s="54" t="s">
        <v>140</v>
      </c>
      <c r="G130" s="54" t="s">
        <v>160</v>
      </c>
    </row>
    <row r="131" spans="1:7" x14ac:dyDescent="0.3">
      <c r="A131" s="43" t="s">
        <v>102</v>
      </c>
      <c r="B131" s="43" t="s">
        <v>391</v>
      </c>
      <c r="C131" s="43" t="s">
        <v>392</v>
      </c>
      <c r="D131" s="46">
        <v>0.37532808398950129</v>
      </c>
      <c r="E131" s="56" t="s">
        <v>10</v>
      </c>
      <c r="F131" s="54" t="s">
        <v>140</v>
      </c>
      <c r="G131" s="54" t="s">
        <v>149</v>
      </c>
    </row>
    <row r="132" spans="1:7" x14ac:dyDescent="0.3">
      <c r="A132" s="43" t="s">
        <v>102</v>
      </c>
      <c r="B132" s="43" t="s">
        <v>379</v>
      </c>
      <c r="C132" s="43" t="s">
        <v>380</v>
      </c>
      <c r="D132" s="46">
        <v>0.35353535353535354</v>
      </c>
      <c r="E132" s="56" t="s">
        <v>10</v>
      </c>
      <c r="F132" s="54" t="s">
        <v>137</v>
      </c>
      <c r="G132" s="54" t="s">
        <v>160</v>
      </c>
    </row>
    <row r="133" spans="1:7" x14ac:dyDescent="0.3">
      <c r="A133" s="43" t="s">
        <v>102</v>
      </c>
      <c r="B133" s="43" t="s">
        <v>375</v>
      </c>
      <c r="C133" s="43" t="s">
        <v>376</v>
      </c>
      <c r="D133" s="46">
        <v>0.34551495016611294</v>
      </c>
      <c r="E133" s="56" t="s">
        <v>10</v>
      </c>
      <c r="F133" s="54" t="s">
        <v>140</v>
      </c>
      <c r="G133" s="54" t="s">
        <v>135</v>
      </c>
    </row>
    <row r="134" spans="1:7" x14ac:dyDescent="0.3">
      <c r="A134" s="42" t="s">
        <v>102</v>
      </c>
      <c r="B134" s="42" t="s">
        <v>387</v>
      </c>
      <c r="C134" s="42" t="s">
        <v>388</v>
      </c>
      <c r="D134" s="47">
        <v>0.28402366863905326</v>
      </c>
      <c r="E134" s="57" t="s">
        <v>54</v>
      </c>
      <c r="F134" s="44" t="s">
        <v>140</v>
      </c>
      <c r="G134" s="44" t="s">
        <v>135</v>
      </c>
    </row>
    <row r="135" spans="1:7" x14ac:dyDescent="0.3">
      <c r="A135" s="42" t="s">
        <v>102</v>
      </c>
      <c r="B135" s="42" t="s">
        <v>395</v>
      </c>
      <c r="C135" s="42" t="s">
        <v>396</v>
      </c>
      <c r="D135" s="47">
        <v>0.26112185686653772</v>
      </c>
      <c r="E135" s="57" t="s">
        <v>54</v>
      </c>
      <c r="F135" s="44" t="s">
        <v>135</v>
      </c>
      <c r="G135" s="44" t="s">
        <v>160</v>
      </c>
    </row>
    <row r="136" spans="1:7" x14ac:dyDescent="0.3">
      <c r="A136" s="42" t="s">
        <v>102</v>
      </c>
      <c r="B136" s="42" t="s">
        <v>397</v>
      </c>
      <c r="C136" s="42" t="s">
        <v>398</v>
      </c>
      <c r="D136" s="47">
        <v>0.26040428061831156</v>
      </c>
      <c r="E136" s="57" t="s">
        <v>54</v>
      </c>
      <c r="F136" s="44" t="s">
        <v>175</v>
      </c>
      <c r="G136" s="44" t="s">
        <v>136</v>
      </c>
    </row>
    <row r="137" spans="1:7" x14ac:dyDescent="0.3">
      <c r="A137" s="42" t="s">
        <v>102</v>
      </c>
      <c r="B137" s="42" t="s">
        <v>385</v>
      </c>
      <c r="C137" s="42" t="s">
        <v>386</v>
      </c>
      <c r="D137" s="47">
        <v>0.25961538461538464</v>
      </c>
      <c r="E137" s="57" t="s">
        <v>54</v>
      </c>
      <c r="F137" s="44" t="s">
        <v>140</v>
      </c>
      <c r="G137" s="44" t="s">
        <v>160</v>
      </c>
    </row>
    <row r="138" spans="1:7" x14ac:dyDescent="0.3">
      <c r="A138" s="42" t="s">
        <v>102</v>
      </c>
      <c r="B138" s="42" t="s">
        <v>383</v>
      </c>
      <c r="C138" s="42" t="s">
        <v>384</v>
      </c>
      <c r="D138" s="47">
        <v>0.25789473684210529</v>
      </c>
      <c r="E138" s="57" t="s">
        <v>54</v>
      </c>
      <c r="F138" s="44" t="s">
        <v>140</v>
      </c>
      <c r="G138" s="44" t="s">
        <v>136</v>
      </c>
    </row>
    <row r="139" spans="1:7" x14ac:dyDescent="0.3">
      <c r="A139" s="42" t="s">
        <v>102</v>
      </c>
      <c r="B139" s="42" t="s">
        <v>389</v>
      </c>
      <c r="C139" s="42" t="s">
        <v>390</v>
      </c>
      <c r="D139" s="47">
        <v>0.25396825396825395</v>
      </c>
      <c r="E139" s="57" t="s">
        <v>54</v>
      </c>
      <c r="F139" s="44" t="s">
        <v>140</v>
      </c>
      <c r="G139" s="44" t="s">
        <v>149</v>
      </c>
    </row>
    <row r="140" spans="1:7" x14ac:dyDescent="0.3">
      <c r="A140" s="42" t="s">
        <v>102</v>
      </c>
      <c r="B140" s="42" t="s">
        <v>401</v>
      </c>
      <c r="C140" s="42" t="s">
        <v>402</v>
      </c>
      <c r="D140" s="47">
        <v>0.24697336561743341</v>
      </c>
      <c r="E140" s="57" t="s">
        <v>54</v>
      </c>
      <c r="F140" s="44" t="s">
        <v>140</v>
      </c>
      <c r="G140" s="44" t="s">
        <v>135</v>
      </c>
    </row>
    <row r="141" spans="1:7" x14ac:dyDescent="0.3">
      <c r="A141" s="42" t="s">
        <v>102</v>
      </c>
      <c r="B141" s="42" t="s">
        <v>417</v>
      </c>
      <c r="C141" s="42" t="s">
        <v>418</v>
      </c>
      <c r="D141" s="47">
        <v>0.24242424242424243</v>
      </c>
      <c r="E141" s="57" t="s">
        <v>54</v>
      </c>
      <c r="F141" s="44" t="s">
        <v>140</v>
      </c>
      <c r="G141" s="44" t="s">
        <v>160</v>
      </c>
    </row>
    <row r="142" spans="1:7" x14ac:dyDescent="0.3">
      <c r="A142" s="42" t="s">
        <v>102</v>
      </c>
      <c r="B142" s="42" t="s">
        <v>399</v>
      </c>
      <c r="C142" s="42" t="s">
        <v>400</v>
      </c>
      <c r="D142" s="47">
        <v>0.23450134770889489</v>
      </c>
      <c r="E142" s="57" t="s">
        <v>54</v>
      </c>
      <c r="F142" s="44" t="s">
        <v>140</v>
      </c>
      <c r="G142" s="44" t="s">
        <v>135</v>
      </c>
    </row>
    <row r="143" spans="1:7" x14ac:dyDescent="0.3">
      <c r="A143" s="42" t="s">
        <v>102</v>
      </c>
      <c r="B143" s="42" t="s">
        <v>393</v>
      </c>
      <c r="C143" s="42" t="s">
        <v>394</v>
      </c>
      <c r="D143" s="47">
        <v>0.22181818181818183</v>
      </c>
      <c r="E143" s="57" t="s">
        <v>54</v>
      </c>
      <c r="F143" s="44" t="s">
        <v>137</v>
      </c>
      <c r="G143" s="44" t="s">
        <v>160</v>
      </c>
    </row>
    <row r="144" spans="1:7" x14ac:dyDescent="0.3">
      <c r="A144" s="42" t="s">
        <v>102</v>
      </c>
      <c r="B144" s="42" t="s">
        <v>409</v>
      </c>
      <c r="C144" s="42" t="s">
        <v>410</v>
      </c>
      <c r="D144" s="47">
        <v>0.20923076923076922</v>
      </c>
      <c r="E144" s="57" t="s">
        <v>54</v>
      </c>
      <c r="F144" s="44" t="s">
        <v>140</v>
      </c>
      <c r="G144" s="44" t="s">
        <v>149</v>
      </c>
    </row>
    <row r="145" spans="1:8" x14ac:dyDescent="0.3">
      <c r="A145" s="42" t="s">
        <v>102</v>
      </c>
      <c r="B145" s="42" t="s">
        <v>413</v>
      </c>
      <c r="C145" s="42" t="s">
        <v>414</v>
      </c>
      <c r="D145" s="47">
        <v>0.20338983050847459</v>
      </c>
      <c r="E145" s="57" t="s">
        <v>54</v>
      </c>
      <c r="F145" s="44" t="s">
        <v>140</v>
      </c>
      <c r="G145" s="44" t="s">
        <v>160</v>
      </c>
    </row>
    <row r="146" spans="1:8" x14ac:dyDescent="0.3">
      <c r="A146" s="42" t="s">
        <v>102</v>
      </c>
      <c r="B146" s="42" t="s">
        <v>405</v>
      </c>
      <c r="C146" s="42" t="s">
        <v>406</v>
      </c>
      <c r="D146" s="47">
        <v>0.19597989949748743</v>
      </c>
      <c r="E146" s="57" t="s">
        <v>54</v>
      </c>
      <c r="F146" s="44" t="s">
        <v>175</v>
      </c>
      <c r="G146" s="44" t="s">
        <v>136</v>
      </c>
    </row>
    <row r="147" spans="1:8" x14ac:dyDescent="0.3">
      <c r="A147" s="42" t="s">
        <v>102</v>
      </c>
      <c r="B147" s="42" t="s">
        <v>419</v>
      </c>
      <c r="C147" s="42" t="s">
        <v>420</v>
      </c>
      <c r="D147" s="47">
        <v>0.18716577540106952</v>
      </c>
      <c r="E147" s="57" t="s">
        <v>54</v>
      </c>
      <c r="F147" s="44" t="s">
        <v>140</v>
      </c>
      <c r="G147" s="44" t="s">
        <v>160</v>
      </c>
    </row>
    <row r="148" spans="1:8" x14ac:dyDescent="0.3">
      <c r="A148" s="42" t="s">
        <v>102</v>
      </c>
      <c r="B148" s="42" t="s">
        <v>411</v>
      </c>
      <c r="C148" s="42" t="s">
        <v>412</v>
      </c>
      <c r="D148" s="47">
        <v>0.1776765375854214</v>
      </c>
      <c r="E148" s="57" t="s">
        <v>54</v>
      </c>
      <c r="F148" s="44" t="s">
        <v>175</v>
      </c>
      <c r="G148" s="44" t="s">
        <v>136</v>
      </c>
    </row>
    <row r="149" spans="1:8" x14ac:dyDescent="0.3">
      <c r="A149" s="42" t="s">
        <v>102</v>
      </c>
      <c r="B149" s="42" t="s">
        <v>421</v>
      </c>
      <c r="C149" s="42" t="s">
        <v>422</v>
      </c>
      <c r="D149" s="47">
        <v>0.17733990147783252</v>
      </c>
      <c r="E149" s="57" t="s">
        <v>54</v>
      </c>
      <c r="F149" s="44" t="s">
        <v>264</v>
      </c>
      <c r="G149" s="44" t="s">
        <v>160</v>
      </c>
    </row>
    <row r="150" spans="1:8" x14ac:dyDescent="0.3">
      <c r="A150" s="42" t="s">
        <v>102</v>
      </c>
      <c r="B150" s="42" t="s">
        <v>403</v>
      </c>
      <c r="C150" s="42" t="s">
        <v>404</v>
      </c>
      <c r="D150" s="47">
        <v>0.17666666666666667</v>
      </c>
      <c r="E150" s="57" t="s">
        <v>54</v>
      </c>
      <c r="F150" s="44" t="s">
        <v>137</v>
      </c>
      <c r="G150" s="44" t="s">
        <v>160</v>
      </c>
    </row>
    <row r="151" spans="1:8" x14ac:dyDescent="0.3">
      <c r="A151" s="42" t="s">
        <v>102</v>
      </c>
      <c r="B151" s="42" t="s">
        <v>415</v>
      </c>
      <c r="C151" s="42" t="s">
        <v>416</v>
      </c>
      <c r="D151" s="47">
        <v>0.17098445595854922</v>
      </c>
      <c r="E151" s="57" t="s">
        <v>54</v>
      </c>
      <c r="F151" s="44" t="s">
        <v>175</v>
      </c>
      <c r="G151" s="44" t="s">
        <v>136</v>
      </c>
    </row>
    <row r="152" spans="1:8" x14ac:dyDescent="0.3">
      <c r="A152" s="42" t="s">
        <v>102</v>
      </c>
      <c r="B152" s="42" t="s">
        <v>407</v>
      </c>
      <c r="C152" s="42" t="s">
        <v>408</v>
      </c>
      <c r="D152" s="47">
        <v>0.15135135135135136</v>
      </c>
      <c r="E152" s="57" t="s">
        <v>54</v>
      </c>
      <c r="F152" s="44" t="s">
        <v>264</v>
      </c>
      <c r="G152" s="44" t="s">
        <v>160</v>
      </c>
    </row>
    <row r="153" spans="1:8" x14ac:dyDescent="0.3">
      <c r="A153" s="42" t="s">
        <v>102</v>
      </c>
      <c r="B153" s="42" t="s">
        <v>428</v>
      </c>
      <c r="C153" s="42" t="s">
        <v>429</v>
      </c>
      <c r="D153" s="47">
        <v>0.13994169096209913</v>
      </c>
      <c r="E153" s="57" t="s">
        <v>54</v>
      </c>
      <c r="F153" s="44" t="s">
        <v>137</v>
      </c>
      <c r="G153" s="44" t="s">
        <v>136</v>
      </c>
    </row>
    <row r="154" spans="1:8" x14ac:dyDescent="0.3">
      <c r="A154" s="42" t="s">
        <v>102</v>
      </c>
      <c r="B154" s="42" t="s">
        <v>430</v>
      </c>
      <c r="C154" s="42" t="s">
        <v>431</v>
      </c>
      <c r="D154" s="47">
        <v>0.12787723785166241</v>
      </c>
      <c r="E154" s="57" t="s">
        <v>54</v>
      </c>
      <c r="F154" s="44" t="s">
        <v>140</v>
      </c>
      <c r="G154" s="44" t="s">
        <v>135</v>
      </c>
    </row>
    <row r="155" spans="1:8" x14ac:dyDescent="0.3">
      <c r="A155" s="42" t="s">
        <v>102</v>
      </c>
      <c r="B155" s="98" t="s">
        <v>884</v>
      </c>
      <c r="C155" s="42" t="s">
        <v>861</v>
      </c>
      <c r="D155" s="47">
        <v>0.12156862745098039</v>
      </c>
      <c r="E155" s="57" t="s">
        <v>54</v>
      </c>
      <c r="F155" s="44" t="s">
        <v>140</v>
      </c>
      <c r="G155" s="44" t="s">
        <v>135</v>
      </c>
      <c r="H155" s="65"/>
    </row>
    <row r="156" spans="1:8" x14ac:dyDescent="0.3">
      <c r="A156" s="42" t="s">
        <v>102</v>
      </c>
      <c r="B156" s="42" t="s">
        <v>426</v>
      </c>
      <c r="C156" s="42" t="s">
        <v>427</v>
      </c>
      <c r="D156" s="47">
        <v>0.1009421265141319</v>
      </c>
      <c r="E156" s="57" t="s">
        <v>54</v>
      </c>
      <c r="F156" s="44" t="s">
        <v>140</v>
      </c>
      <c r="G156" s="44" t="s">
        <v>136</v>
      </c>
    </row>
    <row r="157" spans="1:8" x14ac:dyDescent="0.3">
      <c r="A157" s="42" t="s">
        <v>102</v>
      </c>
      <c r="B157" s="42" t="s">
        <v>423</v>
      </c>
      <c r="C157" s="42" t="s">
        <v>424</v>
      </c>
      <c r="D157" s="47">
        <v>7.8838174273858919E-2</v>
      </c>
      <c r="E157" s="57" t="s">
        <v>54</v>
      </c>
      <c r="F157" s="44" t="s">
        <v>140</v>
      </c>
      <c r="G157" s="44" t="s">
        <v>425</v>
      </c>
    </row>
    <row r="158" spans="1:8" x14ac:dyDescent="0.3">
      <c r="A158" s="42" t="s">
        <v>102</v>
      </c>
      <c r="B158" s="42" t="s">
        <v>433</v>
      </c>
      <c r="C158" s="42" t="s">
        <v>434</v>
      </c>
      <c r="D158" s="47">
        <v>0.06</v>
      </c>
      <c r="E158" s="57" t="s">
        <v>54</v>
      </c>
      <c r="F158" s="44" t="s">
        <v>264</v>
      </c>
      <c r="G158" s="44" t="s">
        <v>160</v>
      </c>
    </row>
    <row r="159" spans="1:8" x14ac:dyDescent="0.3">
      <c r="A159" s="42" t="s">
        <v>102</v>
      </c>
      <c r="B159" s="42" t="s">
        <v>435</v>
      </c>
      <c r="C159" s="42" t="s">
        <v>436</v>
      </c>
      <c r="D159" s="47">
        <v>5.5276381909547742E-2</v>
      </c>
      <c r="E159" s="57" t="s">
        <v>54</v>
      </c>
      <c r="F159" s="44" t="s">
        <v>264</v>
      </c>
      <c r="G159" s="44" t="s">
        <v>160</v>
      </c>
    </row>
    <row r="160" spans="1:8" x14ac:dyDescent="0.3">
      <c r="E160" s="64"/>
    </row>
    <row r="161" spans="1:7" ht="43.8" thickBot="1" x14ac:dyDescent="0.35">
      <c r="A161" s="39" t="s">
        <v>3</v>
      </c>
      <c r="B161" s="39" t="s">
        <v>127</v>
      </c>
      <c r="C161" s="39" t="s">
        <v>128</v>
      </c>
      <c r="D161" s="50" t="s">
        <v>129</v>
      </c>
      <c r="E161" s="51" t="s">
        <v>130</v>
      </c>
      <c r="F161" s="40" t="s">
        <v>131</v>
      </c>
      <c r="G161" s="40" t="s">
        <v>132</v>
      </c>
    </row>
    <row r="162" spans="1:7" x14ac:dyDescent="0.3">
      <c r="A162" s="41" t="s">
        <v>51</v>
      </c>
      <c r="B162" s="41" t="s">
        <v>441</v>
      </c>
      <c r="C162" s="41" t="s">
        <v>442</v>
      </c>
      <c r="D162" s="52">
        <v>0.58536585365853655</v>
      </c>
      <c r="E162" s="55" t="s">
        <v>10</v>
      </c>
      <c r="F162" s="53" t="s">
        <v>140</v>
      </c>
      <c r="G162" s="53" t="s">
        <v>135</v>
      </c>
    </row>
    <row r="163" spans="1:7" x14ac:dyDescent="0.3">
      <c r="A163" s="42" t="s">
        <v>51</v>
      </c>
      <c r="B163" s="42" t="s">
        <v>439</v>
      </c>
      <c r="C163" s="42" t="s">
        <v>440</v>
      </c>
      <c r="D163" s="47">
        <v>0.54054054054054057</v>
      </c>
      <c r="E163" s="57" t="s">
        <v>54</v>
      </c>
      <c r="F163" s="44" t="s">
        <v>137</v>
      </c>
      <c r="G163" s="44" t="s">
        <v>136</v>
      </c>
    </row>
    <row r="164" spans="1:7" x14ac:dyDescent="0.3">
      <c r="A164" s="42" t="s">
        <v>51</v>
      </c>
      <c r="B164" s="42" t="s">
        <v>443</v>
      </c>
      <c r="C164" s="42" t="s">
        <v>444</v>
      </c>
      <c r="D164" s="47">
        <v>0.487252528129896</v>
      </c>
      <c r="E164" s="57" t="s">
        <v>54</v>
      </c>
      <c r="F164" s="44" t="s">
        <v>140</v>
      </c>
      <c r="G164" s="44" t="s">
        <v>136</v>
      </c>
    </row>
    <row r="165" spans="1:7" x14ac:dyDescent="0.3">
      <c r="A165" s="42" t="s">
        <v>51</v>
      </c>
      <c r="B165" s="42" t="s">
        <v>437</v>
      </c>
      <c r="C165" s="42" t="s">
        <v>438</v>
      </c>
      <c r="D165" s="47">
        <v>0.43624161073825501</v>
      </c>
      <c r="E165" s="57" t="s">
        <v>54</v>
      </c>
      <c r="F165" s="44" t="s">
        <v>175</v>
      </c>
      <c r="G165" s="44" t="s">
        <v>136</v>
      </c>
    </row>
    <row r="167" spans="1:7" ht="43.8" thickBot="1" x14ac:dyDescent="0.35">
      <c r="A167" s="39" t="s">
        <v>3</v>
      </c>
      <c r="B167" s="39" t="s">
        <v>127</v>
      </c>
      <c r="C167" s="39" t="s">
        <v>128</v>
      </c>
      <c r="D167" s="50" t="s">
        <v>129</v>
      </c>
      <c r="E167" s="51" t="s">
        <v>130</v>
      </c>
      <c r="F167" s="40" t="s">
        <v>131</v>
      </c>
      <c r="G167" s="40" t="s">
        <v>132</v>
      </c>
    </row>
    <row r="168" spans="1:7" x14ac:dyDescent="0.3">
      <c r="A168" s="41" t="s">
        <v>445</v>
      </c>
      <c r="B168" s="41" t="s">
        <v>446</v>
      </c>
      <c r="C168" s="41" t="s">
        <v>447</v>
      </c>
      <c r="D168" s="52">
        <v>1</v>
      </c>
      <c r="E168" s="55" t="s">
        <v>10</v>
      </c>
      <c r="F168" s="53" t="s">
        <v>149</v>
      </c>
      <c r="G168" s="53" t="s">
        <v>136</v>
      </c>
    </row>
    <row r="169" spans="1:7" x14ac:dyDescent="0.3">
      <c r="A169" s="43" t="s">
        <v>445</v>
      </c>
      <c r="B169" s="43" t="s">
        <v>449</v>
      </c>
      <c r="C169" s="43" t="s">
        <v>450</v>
      </c>
      <c r="D169" s="46">
        <v>0.3783783783783784</v>
      </c>
      <c r="E169" s="55" t="s">
        <v>10</v>
      </c>
      <c r="F169" s="54" t="s">
        <v>175</v>
      </c>
      <c r="G169" s="54" t="s">
        <v>136</v>
      </c>
    </row>
    <row r="170" spans="1:7" x14ac:dyDescent="0.3">
      <c r="A170" s="43" t="s">
        <v>445</v>
      </c>
      <c r="B170" s="43" t="s">
        <v>448</v>
      </c>
      <c r="C170" s="62" t="s">
        <v>862</v>
      </c>
      <c r="D170" s="46">
        <v>0.29657794676806082</v>
      </c>
      <c r="E170" s="55" t="s">
        <v>10</v>
      </c>
      <c r="F170" s="54" t="s">
        <v>140</v>
      </c>
      <c r="G170" s="54" t="s">
        <v>149</v>
      </c>
    </row>
    <row r="171" spans="1:7" x14ac:dyDescent="0.3">
      <c r="A171" s="43" t="s">
        <v>445</v>
      </c>
      <c r="B171" s="43" t="s">
        <v>455</v>
      </c>
      <c r="C171" s="43" t="s">
        <v>456</v>
      </c>
      <c r="D171" s="46">
        <v>0.27007299270072993</v>
      </c>
      <c r="E171" s="55" t="s">
        <v>10</v>
      </c>
      <c r="F171" s="54" t="s">
        <v>140</v>
      </c>
      <c r="G171" s="54" t="s">
        <v>135</v>
      </c>
    </row>
    <row r="172" spans="1:7" x14ac:dyDescent="0.3">
      <c r="A172" s="42" t="s">
        <v>445</v>
      </c>
      <c r="B172" s="42" t="s">
        <v>451</v>
      </c>
      <c r="C172" s="42" t="s">
        <v>452</v>
      </c>
      <c r="D172" s="47">
        <v>0.26174496644295303</v>
      </c>
      <c r="E172" s="57" t="s">
        <v>54</v>
      </c>
      <c r="F172" s="44" t="s">
        <v>140</v>
      </c>
      <c r="G172" s="44" t="s">
        <v>149</v>
      </c>
    </row>
    <row r="173" spans="1:7" x14ac:dyDescent="0.3">
      <c r="A173" s="42" t="s">
        <v>445</v>
      </c>
      <c r="B173" s="42" t="s">
        <v>453</v>
      </c>
      <c r="C173" s="42" t="s">
        <v>454</v>
      </c>
      <c r="D173" s="47">
        <v>0.25213675213675213</v>
      </c>
      <c r="E173" s="57" t="s">
        <v>54</v>
      </c>
      <c r="F173" s="44" t="s">
        <v>140</v>
      </c>
      <c r="G173" s="44" t="s">
        <v>149</v>
      </c>
    </row>
    <row r="174" spans="1:7" x14ac:dyDescent="0.3">
      <c r="A174" s="42" t="s">
        <v>445</v>
      </c>
      <c r="B174" s="42" t="s">
        <v>457</v>
      </c>
      <c r="C174" s="42" t="s">
        <v>458</v>
      </c>
      <c r="D174" s="47">
        <v>0.23690205011389523</v>
      </c>
      <c r="E174" s="57" t="s">
        <v>54</v>
      </c>
      <c r="F174" s="44" t="s">
        <v>135</v>
      </c>
      <c r="G174" s="44" t="s">
        <v>160</v>
      </c>
    </row>
    <row r="175" spans="1:7" x14ac:dyDescent="0.3">
      <c r="A175" s="42" t="s">
        <v>445</v>
      </c>
      <c r="B175" s="42" t="s">
        <v>459</v>
      </c>
      <c r="C175" s="42" t="s">
        <v>460</v>
      </c>
      <c r="D175" s="47">
        <v>0.21268656716417911</v>
      </c>
      <c r="E175" s="57" t="s">
        <v>54</v>
      </c>
      <c r="F175" s="44" t="s">
        <v>140</v>
      </c>
      <c r="G175" s="44" t="s">
        <v>149</v>
      </c>
    </row>
    <row r="176" spans="1:7" x14ac:dyDescent="0.3">
      <c r="A176" s="42" t="s">
        <v>445</v>
      </c>
      <c r="B176" s="42" t="s">
        <v>461</v>
      </c>
      <c r="C176" s="42" t="s">
        <v>462</v>
      </c>
      <c r="D176" s="47">
        <v>0.18844221105527639</v>
      </c>
      <c r="E176" s="57" t="s">
        <v>54</v>
      </c>
      <c r="F176" s="44" t="s">
        <v>135</v>
      </c>
      <c r="G176" s="44" t="s">
        <v>160</v>
      </c>
    </row>
    <row r="177" spans="1:7" x14ac:dyDescent="0.3">
      <c r="A177" s="42" t="s">
        <v>445</v>
      </c>
      <c r="B177" s="42" t="s">
        <v>463</v>
      </c>
      <c r="C177" s="42" t="s">
        <v>464</v>
      </c>
      <c r="D177" s="47">
        <v>0.16267123287671234</v>
      </c>
      <c r="E177" s="57" t="s">
        <v>54</v>
      </c>
      <c r="F177" s="44" t="s">
        <v>175</v>
      </c>
      <c r="G177" s="44" t="s">
        <v>136</v>
      </c>
    </row>
    <row r="178" spans="1:7" x14ac:dyDescent="0.3">
      <c r="A178" s="42" t="s">
        <v>445</v>
      </c>
      <c r="B178" s="42" t="s">
        <v>469</v>
      </c>
      <c r="C178" s="42" t="s">
        <v>470</v>
      </c>
      <c r="D178" s="47">
        <v>0.16243654822335024</v>
      </c>
      <c r="E178" s="57" t="s">
        <v>54</v>
      </c>
      <c r="F178" s="44" t="s">
        <v>140</v>
      </c>
      <c r="G178" s="44" t="s">
        <v>136</v>
      </c>
    </row>
    <row r="179" spans="1:7" x14ac:dyDescent="0.3">
      <c r="A179" s="42" t="s">
        <v>445</v>
      </c>
      <c r="B179" s="42" t="s">
        <v>465</v>
      </c>
      <c r="C179" s="42" t="s">
        <v>466</v>
      </c>
      <c r="D179" s="47">
        <v>0.12038523274478331</v>
      </c>
      <c r="E179" s="57" t="s">
        <v>54</v>
      </c>
      <c r="F179" s="44" t="s">
        <v>175</v>
      </c>
      <c r="G179" s="44" t="s">
        <v>136</v>
      </c>
    </row>
    <row r="180" spans="1:7" x14ac:dyDescent="0.3">
      <c r="A180" s="42" t="s">
        <v>445</v>
      </c>
      <c r="B180" s="42" t="s">
        <v>467</v>
      </c>
      <c r="C180" s="42" t="s">
        <v>468</v>
      </c>
      <c r="D180" s="47">
        <v>9.6666666666666665E-2</v>
      </c>
      <c r="E180" s="57" t="s">
        <v>54</v>
      </c>
      <c r="F180" s="44" t="s">
        <v>140</v>
      </c>
      <c r="G180" s="44" t="s">
        <v>149</v>
      </c>
    </row>
    <row r="181" spans="1:7" x14ac:dyDescent="0.3">
      <c r="A181" s="42" t="s">
        <v>445</v>
      </c>
      <c r="B181" s="42" t="s">
        <v>473</v>
      </c>
      <c r="C181" s="42" t="s">
        <v>474</v>
      </c>
      <c r="D181" s="47">
        <v>8.5365853658536592E-2</v>
      </c>
      <c r="E181" s="57" t="s">
        <v>54</v>
      </c>
      <c r="F181" s="44" t="s">
        <v>264</v>
      </c>
      <c r="G181" s="44" t="s">
        <v>160</v>
      </c>
    </row>
    <row r="182" spans="1:7" x14ac:dyDescent="0.3">
      <c r="A182" s="42" t="s">
        <v>445</v>
      </c>
      <c r="B182" s="42" t="s">
        <v>471</v>
      </c>
      <c r="C182" s="42" t="s">
        <v>472</v>
      </c>
      <c r="D182" s="47">
        <v>8.3916083916083919E-2</v>
      </c>
      <c r="E182" s="57" t="s">
        <v>54</v>
      </c>
      <c r="F182" s="44" t="s">
        <v>140</v>
      </c>
      <c r="G182" s="44" t="s">
        <v>160</v>
      </c>
    </row>
    <row r="184" spans="1:7" ht="43.8" thickBot="1" x14ac:dyDescent="0.35">
      <c r="A184" s="39" t="s">
        <v>3</v>
      </c>
      <c r="B184" s="39" t="s">
        <v>127</v>
      </c>
      <c r="C184" s="39" t="s">
        <v>128</v>
      </c>
      <c r="D184" s="50" t="s">
        <v>129</v>
      </c>
      <c r="E184" s="51" t="s">
        <v>130</v>
      </c>
      <c r="F184" s="40" t="s">
        <v>131</v>
      </c>
      <c r="G184" s="40" t="s">
        <v>132</v>
      </c>
    </row>
    <row r="185" spans="1:7" x14ac:dyDescent="0.3">
      <c r="A185" s="41" t="s">
        <v>82</v>
      </c>
      <c r="B185" s="41" t="s">
        <v>475</v>
      </c>
      <c r="C185" s="41" t="s">
        <v>476</v>
      </c>
      <c r="D185" s="52">
        <v>0.97647058823529409</v>
      </c>
      <c r="E185" s="55" t="s">
        <v>10</v>
      </c>
      <c r="F185" s="53" t="s">
        <v>140</v>
      </c>
      <c r="G185" s="53" t="s">
        <v>136</v>
      </c>
    </row>
    <row r="186" spans="1:7" x14ac:dyDescent="0.3">
      <c r="A186" s="43" t="s">
        <v>82</v>
      </c>
      <c r="B186" s="43" t="s">
        <v>477</v>
      </c>
      <c r="C186" s="43" t="s">
        <v>478</v>
      </c>
      <c r="D186" s="46">
        <v>0.97457627118644063</v>
      </c>
      <c r="E186" s="55" t="s">
        <v>10</v>
      </c>
      <c r="F186" s="54" t="s">
        <v>140</v>
      </c>
      <c r="G186" s="54" t="s">
        <v>136</v>
      </c>
    </row>
    <row r="187" spans="1:7" x14ac:dyDescent="0.3">
      <c r="A187" s="43" t="s">
        <v>82</v>
      </c>
      <c r="B187" s="43" t="s">
        <v>479</v>
      </c>
      <c r="C187" s="43" t="s">
        <v>480</v>
      </c>
      <c r="D187" s="46">
        <v>0.90322580645161288</v>
      </c>
      <c r="E187" s="55" t="s">
        <v>10</v>
      </c>
      <c r="F187" s="54" t="s">
        <v>140</v>
      </c>
      <c r="G187" s="54" t="s">
        <v>136</v>
      </c>
    </row>
    <row r="188" spans="1:7" x14ac:dyDescent="0.3">
      <c r="A188" s="43" t="s">
        <v>82</v>
      </c>
      <c r="B188" s="43" t="s">
        <v>481</v>
      </c>
      <c r="C188" s="43" t="s">
        <v>482</v>
      </c>
      <c r="D188" s="46">
        <v>0.88095238095238093</v>
      </c>
      <c r="E188" s="55" t="s">
        <v>10</v>
      </c>
      <c r="F188" s="54" t="s">
        <v>140</v>
      </c>
      <c r="G188" s="54" t="s">
        <v>136</v>
      </c>
    </row>
    <row r="189" spans="1:7" x14ac:dyDescent="0.3">
      <c r="A189" s="43" t="s">
        <v>82</v>
      </c>
      <c r="B189" s="43" t="s">
        <v>495</v>
      </c>
      <c r="C189" s="43" t="s">
        <v>496</v>
      </c>
      <c r="D189" s="46">
        <v>0.8214285714285714</v>
      </c>
      <c r="E189" s="55" t="s">
        <v>10</v>
      </c>
      <c r="F189" s="54" t="s">
        <v>140</v>
      </c>
      <c r="G189" s="54" t="s">
        <v>136</v>
      </c>
    </row>
    <row r="190" spans="1:7" x14ac:dyDescent="0.3">
      <c r="A190" s="43" t="s">
        <v>82</v>
      </c>
      <c r="B190" s="43" t="s">
        <v>541</v>
      </c>
      <c r="C190" s="43" t="s">
        <v>542</v>
      </c>
      <c r="D190" s="46">
        <v>0.8</v>
      </c>
      <c r="E190" s="55" t="s">
        <v>10</v>
      </c>
      <c r="F190" s="54" t="s">
        <v>137</v>
      </c>
      <c r="G190" s="54" t="s">
        <v>136</v>
      </c>
    </row>
    <row r="191" spans="1:7" x14ac:dyDescent="0.3">
      <c r="A191" s="43" t="s">
        <v>82</v>
      </c>
      <c r="B191" s="43" t="s">
        <v>485</v>
      </c>
      <c r="C191" s="43" t="s">
        <v>486</v>
      </c>
      <c r="D191" s="46">
        <v>0.8</v>
      </c>
      <c r="E191" s="55" t="s">
        <v>10</v>
      </c>
      <c r="F191" s="54" t="s">
        <v>140</v>
      </c>
      <c r="G191" s="54" t="s">
        <v>136</v>
      </c>
    </row>
    <row r="192" spans="1:7" x14ac:dyDescent="0.3">
      <c r="A192" s="43" t="s">
        <v>82</v>
      </c>
      <c r="B192" s="43" t="s">
        <v>483</v>
      </c>
      <c r="C192" s="43" t="s">
        <v>484</v>
      </c>
      <c r="D192" s="46">
        <v>0.51515151515151514</v>
      </c>
      <c r="E192" s="55" t="s">
        <v>10</v>
      </c>
      <c r="F192" s="54" t="s">
        <v>175</v>
      </c>
      <c r="G192" s="54" t="s">
        <v>136</v>
      </c>
    </row>
    <row r="193" spans="1:7" x14ac:dyDescent="0.3">
      <c r="A193" s="43" t="s">
        <v>82</v>
      </c>
      <c r="B193" s="43" t="s">
        <v>491</v>
      </c>
      <c r="C193" s="43" t="s">
        <v>492</v>
      </c>
      <c r="D193" s="46">
        <v>0.50135501355013545</v>
      </c>
      <c r="E193" s="55" t="s">
        <v>10</v>
      </c>
      <c r="F193" s="54" t="s">
        <v>140</v>
      </c>
      <c r="G193" s="54" t="s">
        <v>149</v>
      </c>
    </row>
    <row r="194" spans="1:7" x14ac:dyDescent="0.3">
      <c r="A194" s="43" t="s">
        <v>82</v>
      </c>
      <c r="B194" s="43" t="s">
        <v>487</v>
      </c>
      <c r="C194" s="43" t="s">
        <v>488</v>
      </c>
      <c r="D194" s="46">
        <v>0.47058823529411764</v>
      </c>
      <c r="E194" s="55" t="s">
        <v>10</v>
      </c>
      <c r="F194" s="54" t="s">
        <v>140</v>
      </c>
      <c r="G194" s="54" t="s">
        <v>136</v>
      </c>
    </row>
    <row r="195" spans="1:7" x14ac:dyDescent="0.3">
      <c r="A195" s="43" t="s">
        <v>82</v>
      </c>
      <c r="B195" s="43" t="s">
        <v>499</v>
      </c>
      <c r="C195" s="43" t="s">
        <v>500</v>
      </c>
      <c r="D195" s="46">
        <v>0.4375</v>
      </c>
      <c r="E195" s="55" t="s">
        <v>10</v>
      </c>
      <c r="F195" s="54" t="s">
        <v>140</v>
      </c>
      <c r="G195" s="54" t="s">
        <v>149</v>
      </c>
    </row>
    <row r="196" spans="1:7" x14ac:dyDescent="0.3">
      <c r="A196" s="42" t="s">
        <v>82</v>
      </c>
      <c r="B196" s="42" t="s">
        <v>521</v>
      </c>
      <c r="C196" s="42" t="s">
        <v>522</v>
      </c>
      <c r="D196" s="47">
        <v>0.42975206611570249</v>
      </c>
      <c r="E196" s="57" t="s">
        <v>54</v>
      </c>
      <c r="F196" s="44" t="s">
        <v>140</v>
      </c>
      <c r="G196" s="44" t="s">
        <v>135</v>
      </c>
    </row>
    <row r="197" spans="1:7" x14ac:dyDescent="0.3">
      <c r="A197" s="42" t="s">
        <v>82</v>
      </c>
      <c r="B197" s="42" t="s">
        <v>507</v>
      </c>
      <c r="C197" s="42" t="s">
        <v>508</v>
      </c>
      <c r="D197" s="47">
        <v>0.41007194244604317</v>
      </c>
      <c r="E197" s="57" t="s">
        <v>54</v>
      </c>
      <c r="F197" s="44" t="s">
        <v>140</v>
      </c>
      <c r="G197" s="44" t="s">
        <v>135</v>
      </c>
    </row>
    <row r="198" spans="1:7" x14ac:dyDescent="0.3">
      <c r="A198" s="42" t="s">
        <v>82</v>
      </c>
      <c r="B198" s="42" t="s">
        <v>489</v>
      </c>
      <c r="C198" s="42" t="s">
        <v>490</v>
      </c>
      <c r="D198" s="47">
        <v>0.40206185567010311</v>
      </c>
      <c r="E198" s="57" t="s">
        <v>54</v>
      </c>
      <c r="F198" s="44" t="s">
        <v>140</v>
      </c>
      <c r="G198" s="44" t="s">
        <v>136</v>
      </c>
    </row>
    <row r="199" spans="1:7" x14ac:dyDescent="0.3">
      <c r="A199" s="42" t="s">
        <v>82</v>
      </c>
      <c r="B199" s="42" t="s">
        <v>513</v>
      </c>
      <c r="C199" s="42" t="s">
        <v>514</v>
      </c>
      <c r="D199" s="47">
        <v>0.36170212765957449</v>
      </c>
      <c r="E199" s="57" t="s">
        <v>54</v>
      </c>
      <c r="F199" s="44" t="s">
        <v>264</v>
      </c>
      <c r="G199" s="44" t="s">
        <v>135</v>
      </c>
    </row>
    <row r="200" spans="1:7" x14ac:dyDescent="0.3">
      <c r="A200" s="42" t="s">
        <v>82</v>
      </c>
      <c r="B200" s="42" t="s">
        <v>505</v>
      </c>
      <c r="C200" s="42" t="s">
        <v>506</v>
      </c>
      <c r="D200" s="47">
        <v>0.35347432024169184</v>
      </c>
      <c r="E200" s="57" t="s">
        <v>54</v>
      </c>
      <c r="F200" s="44" t="s">
        <v>135</v>
      </c>
      <c r="G200" s="44" t="s">
        <v>136</v>
      </c>
    </row>
    <row r="201" spans="1:7" x14ac:dyDescent="0.3">
      <c r="A201" s="42" t="s">
        <v>82</v>
      </c>
      <c r="B201" s="42" t="s">
        <v>515</v>
      </c>
      <c r="C201" s="42" t="s">
        <v>516</v>
      </c>
      <c r="D201" s="47">
        <v>0.33653846153846156</v>
      </c>
      <c r="E201" s="57" t="s">
        <v>54</v>
      </c>
      <c r="F201" s="44" t="s">
        <v>140</v>
      </c>
      <c r="G201" s="44" t="s">
        <v>149</v>
      </c>
    </row>
    <row r="202" spans="1:7" x14ac:dyDescent="0.3">
      <c r="A202" s="42" t="s">
        <v>82</v>
      </c>
      <c r="B202" s="42" t="s">
        <v>511</v>
      </c>
      <c r="C202" s="42" t="s">
        <v>512</v>
      </c>
      <c r="D202" s="47">
        <v>0.33436532507739936</v>
      </c>
      <c r="E202" s="57" t="s">
        <v>54</v>
      </c>
      <c r="F202" s="44" t="s">
        <v>140</v>
      </c>
      <c r="G202" s="44" t="s">
        <v>135</v>
      </c>
    </row>
    <row r="203" spans="1:7" x14ac:dyDescent="0.3">
      <c r="A203" s="42" t="s">
        <v>82</v>
      </c>
      <c r="B203" s="42" t="s">
        <v>493</v>
      </c>
      <c r="C203" s="42" t="s">
        <v>494</v>
      </c>
      <c r="D203" s="47">
        <v>0.33333333333333331</v>
      </c>
      <c r="E203" s="57" t="s">
        <v>54</v>
      </c>
      <c r="F203" s="44" t="s">
        <v>140</v>
      </c>
      <c r="G203" s="44" t="s">
        <v>136</v>
      </c>
    </row>
    <row r="204" spans="1:7" x14ac:dyDescent="0.3">
      <c r="A204" s="42" t="s">
        <v>82</v>
      </c>
      <c r="B204" s="42" t="s">
        <v>519</v>
      </c>
      <c r="C204" s="42" t="s">
        <v>520</v>
      </c>
      <c r="D204" s="47">
        <v>0.32800000000000001</v>
      </c>
      <c r="E204" s="57" t="s">
        <v>54</v>
      </c>
      <c r="F204" s="44" t="s">
        <v>264</v>
      </c>
      <c r="G204" s="44" t="s">
        <v>135</v>
      </c>
    </row>
    <row r="205" spans="1:7" x14ac:dyDescent="0.3">
      <c r="A205" s="42" t="s">
        <v>82</v>
      </c>
      <c r="B205" s="42" t="s">
        <v>497</v>
      </c>
      <c r="C205" s="42" t="s">
        <v>498</v>
      </c>
      <c r="D205" s="47">
        <v>0.32258064516129031</v>
      </c>
      <c r="E205" s="57" t="s">
        <v>54</v>
      </c>
      <c r="F205" s="44" t="s">
        <v>175</v>
      </c>
      <c r="G205" s="44" t="s">
        <v>136</v>
      </c>
    </row>
    <row r="206" spans="1:7" x14ac:dyDescent="0.3">
      <c r="A206" s="42" t="s">
        <v>82</v>
      </c>
      <c r="B206" s="42" t="s">
        <v>523</v>
      </c>
      <c r="C206" s="42" t="s">
        <v>524</v>
      </c>
      <c r="D206" s="47">
        <v>0.31188118811881188</v>
      </c>
      <c r="E206" s="57" t="s">
        <v>54</v>
      </c>
      <c r="F206" s="44" t="s">
        <v>135</v>
      </c>
      <c r="G206" s="44" t="s">
        <v>160</v>
      </c>
    </row>
    <row r="207" spans="1:7" x14ac:dyDescent="0.3">
      <c r="A207" s="42" t="s">
        <v>82</v>
      </c>
      <c r="B207" s="42" t="s">
        <v>527</v>
      </c>
      <c r="C207" s="42" t="s">
        <v>528</v>
      </c>
      <c r="D207" s="47">
        <v>0.30882352941176472</v>
      </c>
      <c r="E207" s="57" t="s">
        <v>54</v>
      </c>
      <c r="F207" s="44" t="s">
        <v>432</v>
      </c>
      <c r="G207" s="44" t="s">
        <v>135</v>
      </c>
    </row>
    <row r="208" spans="1:7" x14ac:dyDescent="0.3">
      <c r="A208" s="42" t="s">
        <v>82</v>
      </c>
      <c r="B208" s="42" t="s">
        <v>557</v>
      </c>
      <c r="C208" s="42" t="s">
        <v>558</v>
      </c>
      <c r="D208" s="47">
        <v>0.30769230769230771</v>
      </c>
      <c r="E208" s="57" t="s">
        <v>54</v>
      </c>
      <c r="F208" s="44" t="s">
        <v>264</v>
      </c>
      <c r="G208" s="44" t="s">
        <v>136</v>
      </c>
    </row>
    <row r="209" spans="1:7" x14ac:dyDescent="0.3">
      <c r="A209" s="42" t="s">
        <v>82</v>
      </c>
      <c r="B209" s="42" t="s">
        <v>501</v>
      </c>
      <c r="C209" s="42" t="s">
        <v>502</v>
      </c>
      <c r="D209" s="47">
        <v>0.30379746835443039</v>
      </c>
      <c r="E209" s="57" t="s">
        <v>54</v>
      </c>
      <c r="F209" s="44" t="s">
        <v>140</v>
      </c>
      <c r="G209" s="44" t="s">
        <v>160</v>
      </c>
    </row>
    <row r="210" spans="1:7" x14ac:dyDescent="0.3">
      <c r="A210" s="42" t="s">
        <v>82</v>
      </c>
      <c r="B210" s="42" t="s">
        <v>503</v>
      </c>
      <c r="C210" s="42" t="s">
        <v>504</v>
      </c>
      <c r="D210" s="47">
        <v>0.30290456431535268</v>
      </c>
      <c r="E210" s="57" t="s">
        <v>54</v>
      </c>
      <c r="F210" s="44" t="s">
        <v>140</v>
      </c>
      <c r="G210" s="44" t="s">
        <v>135</v>
      </c>
    </row>
    <row r="211" spans="1:7" x14ac:dyDescent="0.3">
      <c r="A211" s="42" t="s">
        <v>82</v>
      </c>
      <c r="B211" s="42" t="s">
        <v>531</v>
      </c>
      <c r="C211" s="42" t="s">
        <v>532</v>
      </c>
      <c r="D211" s="47">
        <v>0.27977839335180055</v>
      </c>
      <c r="E211" s="57" t="s">
        <v>54</v>
      </c>
      <c r="F211" s="44" t="s">
        <v>137</v>
      </c>
      <c r="G211" s="44" t="s">
        <v>160</v>
      </c>
    </row>
    <row r="212" spans="1:7" x14ac:dyDescent="0.3">
      <c r="A212" s="42" t="s">
        <v>82</v>
      </c>
      <c r="B212" s="42" t="s">
        <v>535</v>
      </c>
      <c r="C212" s="42" t="s">
        <v>536</v>
      </c>
      <c r="D212" s="47">
        <v>0.27419354838709675</v>
      </c>
      <c r="E212" s="57" t="s">
        <v>54</v>
      </c>
      <c r="F212" s="44" t="s">
        <v>140</v>
      </c>
      <c r="G212" s="44" t="s">
        <v>135</v>
      </c>
    </row>
    <row r="213" spans="1:7" x14ac:dyDescent="0.3">
      <c r="A213" s="42" t="s">
        <v>82</v>
      </c>
      <c r="B213" s="42" t="s">
        <v>549</v>
      </c>
      <c r="C213" s="42" t="s">
        <v>550</v>
      </c>
      <c r="D213" s="47">
        <v>0.26666666666666666</v>
      </c>
      <c r="E213" s="57" t="s">
        <v>54</v>
      </c>
      <c r="F213" s="44" t="s">
        <v>175</v>
      </c>
      <c r="G213" s="44" t="s">
        <v>136</v>
      </c>
    </row>
    <row r="214" spans="1:7" x14ac:dyDescent="0.3">
      <c r="A214" s="42" t="s">
        <v>82</v>
      </c>
      <c r="B214" s="42" t="s">
        <v>525</v>
      </c>
      <c r="C214" s="42" t="s">
        <v>526</v>
      </c>
      <c r="D214" s="47">
        <v>0.26495726495726496</v>
      </c>
      <c r="E214" s="57" t="s">
        <v>54</v>
      </c>
      <c r="F214" s="44" t="s">
        <v>137</v>
      </c>
      <c r="G214" s="44" t="s">
        <v>136</v>
      </c>
    </row>
    <row r="215" spans="1:7" x14ac:dyDescent="0.3">
      <c r="A215" s="42" t="s">
        <v>82</v>
      </c>
      <c r="B215" s="42" t="s">
        <v>543</v>
      </c>
      <c r="C215" s="42" t="s">
        <v>544</v>
      </c>
      <c r="D215" s="47">
        <v>0.26428571428571429</v>
      </c>
      <c r="E215" s="57" t="s">
        <v>54</v>
      </c>
      <c r="F215" s="44" t="s">
        <v>135</v>
      </c>
      <c r="G215" s="44" t="s">
        <v>160</v>
      </c>
    </row>
    <row r="216" spans="1:7" x14ac:dyDescent="0.3">
      <c r="A216" s="42" t="s">
        <v>82</v>
      </c>
      <c r="B216" s="42" t="s">
        <v>537</v>
      </c>
      <c r="C216" s="42" t="s">
        <v>538</v>
      </c>
      <c r="D216" s="47">
        <v>0.26111111111111113</v>
      </c>
      <c r="E216" s="57" t="s">
        <v>54</v>
      </c>
      <c r="F216" s="44" t="s">
        <v>137</v>
      </c>
      <c r="G216" s="44" t="s">
        <v>160</v>
      </c>
    </row>
    <row r="217" spans="1:7" x14ac:dyDescent="0.3">
      <c r="A217" s="42" t="s">
        <v>82</v>
      </c>
      <c r="B217" s="42" t="s">
        <v>533</v>
      </c>
      <c r="C217" s="42" t="s">
        <v>534</v>
      </c>
      <c r="D217" s="47">
        <v>0.26008968609865468</v>
      </c>
      <c r="E217" s="57" t="s">
        <v>54</v>
      </c>
      <c r="F217" s="44" t="s">
        <v>264</v>
      </c>
      <c r="G217" s="44" t="s">
        <v>149</v>
      </c>
    </row>
    <row r="218" spans="1:7" x14ac:dyDescent="0.3">
      <c r="A218" s="42" t="s">
        <v>82</v>
      </c>
      <c r="B218" s="42" t="s">
        <v>539</v>
      </c>
      <c r="C218" s="42" t="s">
        <v>540</v>
      </c>
      <c r="D218" s="47">
        <v>0.25688073394495414</v>
      </c>
      <c r="E218" s="57" t="s">
        <v>54</v>
      </c>
      <c r="F218" s="44" t="s">
        <v>175</v>
      </c>
      <c r="G218" s="44" t="s">
        <v>136</v>
      </c>
    </row>
    <row r="219" spans="1:7" x14ac:dyDescent="0.3">
      <c r="A219" s="42" t="s">
        <v>82</v>
      </c>
      <c r="B219" s="42" t="s">
        <v>547</v>
      </c>
      <c r="C219" s="42" t="s">
        <v>548</v>
      </c>
      <c r="D219" s="47">
        <v>0.25251076040172166</v>
      </c>
      <c r="E219" s="57" t="s">
        <v>54</v>
      </c>
      <c r="F219" s="44" t="s">
        <v>175</v>
      </c>
      <c r="G219" s="44" t="s">
        <v>136</v>
      </c>
    </row>
    <row r="220" spans="1:7" x14ac:dyDescent="0.3">
      <c r="A220" s="42" t="s">
        <v>82</v>
      </c>
      <c r="B220" s="42" t="s">
        <v>553</v>
      </c>
      <c r="C220" s="42" t="s">
        <v>554</v>
      </c>
      <c r="D220" s="47">
        <v>0.24539877300613497</v>
      </c>
      <c r="E220" s="57" t="s">
        <v>54</v>
      </c>
      <c r="F220" s="44" t="s">
        <v>264</v>
      </c>
      <c r="G220" s="44" t="s">
        <v>135</v>
      </c>
    </row>
    <row r="221" spans="1:7" x14ac:dyDescent="0.3">
      <c r="A221" s="42" t="s">
        <v>82</v>
      </c>
      <c r="B221" s="42" t="s">
        <v>545</v>
      </c>
      <c r="C221" s="42" t="s">
        <v>546</v>
      </c>
      <c r="D221" s="47">
        <v>0.24200518582541056</v>
      </c>
      <c r="E221" s="57" t="s">
        <v>54</v>
      </c>
      <c r="F221" s="44" t="s">
        <v>264</v>
      </c>
      <c r="G221" s="44" t="s">
        <v>136</v>
      </c>
    </row>
    <row r="222" spans="1:7" x14ac:dyDescent="0.3">
      <c r="A222" s="42" t="s">
        <v>82</v>
      </c>
      <c r="B222" s="42" t="s">
        <v>551</v>
      </c>
      <c r="C222" s="42" t="s">
        <v>552</v>
      </c>
      <c r="D222" s="47">
        <v>0.22888283378746593</v>
      </c>
      <c r="E222" s="57" t="s">
        <v>54</v>
      </c>
      <c r="F222" s="44" t="s">
        <v>175</v>
      </c>
      <c r="G222" s="44" t="s">
        <v>136</v>
      </c>
    </row>
    <row r="223" spans="1:7" x14ac:dyDescent="0.3">
      <c r="A223" s="42" t="s">
        <v>82</v>
      </c>
      <c r="B223" s="42" t="s">
        <v>517</v>
      </c>
      <c r="C223" s="42" t="s">
        <v>518</v>
      </c>
      <c r="D223" s="47">
        <v>0.22377622377622378</v>
      </c>
      <c r="E223" s="57" t="s">
        <v>54</v>
      </c>
      <c r="F223" s="44" t="s">
        <v>140</v>
      </c>
      <c r="G223" s="44" t="s">
        <v>425</v>
      </c>
    </row>
    <row r="224" spans="1:7" x14ac:dyDescent="0.3">
      <c r="A224" s="42" t="s">
        <v>82</v>
      </c>
      <c r="B224" s="42" t="s">
        <v>529</v>
      </c>
      <c r="C224" s="42" t="s">
        <v>530</v>
      </c>
      <c r="D224" s="47">
        <v>0.2</v>
      </c>
      <c r="E224" s="57" t="s">
        <v>54</v>
      </c>
      <c r="F224" s="44" t="s">
        <v>264</v>
      </c>
      <c r="G224" s="44" t="s">
        <v>160</v>
      </c>
    </row>
    <row r="225" spans="1:7" x14ac:dyDescent="0.3">
      <c r="A225" s="42" t="s">
        <v>82</v>
      </c>
      <c r="B225" s="42" t="s">
        <v>509</v>
      </c>
      <c r="C225" s="42" t="s">
        <v>510</v>
      </c>
      <c r="D225" s="47">
        <v>0.15789473684210525</v>
      </c>
      <c r="E225" s="57" t="s">
        <v>54</v>
      </c>
      <c r="F225" s="44" t="s">
        <v>140</v>
      </c>
      <c r="G225" s="44" t="s">
        <v>136</v>
      </c>
    </row>
    <row r="226" spans="1:7" x14ac:dyDescent="0.3">
      <c r="A226" s="42" t="s">
        <v>82</v>
      </c>
      <c r="B226" s="42" t="s">
        <v>555</v>
      </c>
      <c r="C226" s="42" t="s">
        <v>556</v>
      </c>
      <c r="D226" s="47">
        <v>6.5217391304347824E-2</v>
      </c>
      <c r="E226" s="57" t="s">
        <v>54</v>
      </c>
      <c r="F226" s="44" t="s">
        <v>264</v>
      </c>
      <c r="G226" s="44" t="s">
        <v>160</v>
      </c>
    </row>
    <row r="228" spans="1:7" ht="43.8" thickBot="1" x14ac:dyDescent="0.35">
      <c r="A228" s="39" t="s">
        <v>3</v>
      </c>
      <c r="B228" s="39" t="s">
        <v>127</v>
      </c>
      <c r="C228" s="39" t="s">
        <v>128</v>
      </c>
      <c r="D228" s="50" t="s">
        <v>129</v>
      </c>
      <c r="E228" s="51" t="s">
        <v>130</v>
      </c>
      <c r="F228" s="40" t="s">
        <v>131</v>
      </c>
      <c r="G228" s="40" t="s">
        <v>132</v>
      </c>
    </row>
    <row r="229" spans="1:7" x14ac:dyDescent="0.3">
      <c r="A229" s="41" t="s">
        <v>86</v>
      </c>
      <c r="B229" s="41" t="s">
        <v>559</v>
      </c>
      <c r="C229" s="41" t="s">
        <v>560</v>
      </c>
      <c r="D229" s="52">
        <v>5.7692307692307696E-2</v>
      </c>
      <c r="E229" s="55" t="s">
        <v>10</v>
      </c>
      <c r="F229" s="53" t="s">
        <v>137</v>
      </c>
      <c r="G229" s="53" t="s">
        <v>136</v>
      </c>
    </row>
    <row r="230" spans="1:7" x14ac:dyDescent="0.3">
      <c r="A230" s="43" t="s">
        <v>86</v>
      </c>
      <c r="B230" s="43" t="s">
        <v>563</v>
      </c>
      <c r="C230" s="43" t="s">
        <v>564</v>
      </c>
      <c r="D230" s="46">
        <v>4.8913043478260872E-2</v>
      </c>
      <c r="E230" s="56" t="s">
        <v>10</v>
      </c>
      <c r="F230" s="54" t="s">
        <v>264</v>
      </c>
      <c r="G230" s="54" t="s">
        <v>160</v>
      </c>
    </row>
    <row r="231" spans="1:7" x14ac:dyDescent="0.3">
      <c r="A231" s="43" t="s">
        <v>86</v>
      </c>
      <c r="B231" s="43" t="s">
        <v>575</v>
      </c>
      <c r="C231" s="43" t="s">
        <v>576</v>
      </c>
      <c r="D231" s="46">
        <v>3.0927835051546393E-2</v>
      </c>
      <c r="E231" s="56" t="s">
        <v>10</v>
      </c>
      <c r="F231" s="54" t="s">
        <v>264</v>
      </c>
      <c r="G231" s="54" t="s">
        <v>136</v>
      </c>
    </row>
    <row r="232" spans="1:7" x14ac:dyDescent="0.3">
      <c r="A232" s="42" t="s">
        <v>86</v>
      </c>
      <c r="B232" s="42" t="s">
        <v>569</v>
      </c>
      <c r="C232" s="42" t="s">
        <v>570</v>
      </c>
      <c r="D232" s="47">
        <v>2.9629629629629631E-2</v>
      </c>
      <c r="E232" s="57" t="s">
        <v>54</v>
      </c>
      <c r="F232" s="44" t="s">
        <v>140</v>
      </c>
      <c r="G232" s="44" t="s">
        <v>135</v>
      </c>
    </row>
    <row r="233" spans="1:7" x14ac:dyDescent="0.3">
      <c r="A233" s="42" t="s">
        <v>86</v>
      </c>
      <c r="B233" s="42" t="s">
        <v>571</v>
      </c>
      <c r="C233" s="42" t="s">
        <v>572</v>
      </c>
      <c r="D233" s="47">
        <v>2.0920502092050208E-2</v>
      </c>
      <c r="E233" s="57" t="s">
        <v>54</v>
      </c>
      <c r="F233" s="44" t="s">
        <v>140</v>
      </c>
      <c r="G233" s="44" t="s">
        <v>135</v>
      </c>
    </row>
    <row r="234" spans="1:7" x14ac:dyDescent="0.3">
      <c r="A234" s="42" t="s">
        <v>86</v>
      </c>
      <c r="B234" s="42" t="s">
        <v>567</v>
      </c>
      <c r="C234" s="42" t="s">
        <v>568</v>
      </c>
      <c r="D234" s="47">
        <v>1.171875E-2</v>
      </c>
      <c r="E234" s="57" t="s">
        <v>54</v>
      </c>
      <c r="F234" s="44" t="s">
        <v>137</v>
      </c>
      <c r="G234" s="44" t="s">
        <v>160</v>
      </c>
    </row>
    <row r="235" spans="1:7" x14ac:dyDescent="0.3">
      <c r="A235" s="42" t="s">
        <v>86</v>
      </c>
      <c r="B235" s="42" t="s">
        <v>565</v>
      </c>
      <c r="C235" s="42" t="s">
        <v>566</v>
      </c>
      <c r="D235" s="47">
        <v>9.6774193548387101E-3</v>
      </c>
      <c r="E235" s="57" t="s">
        <v>54</v>
      </c>
      <c r="F235" s="44" t="s">
        <v>140</v>
      </c>
      <c r="G235" s="44" t="s">
        <v>135</v>
      </c>
    </row>
    <row r="236" spans="1:7" x14ac:dyDescent="0.3">
      <c r="A236" s="42" t="s">
        <v>86</v>
      </c>
      <c r="B236" s="42" t="s">
        <v>573</v>
      </c>
      <c r="C236" s="42" t="s">
        <v>574</v>
      </c>
      <c r="D236" s="47">
        <v>9.433962264150943E-3</v>
      </c>
      <c r="E236" s="57" t="s">
        <v>54</v>
      </c>
      <c r="F236" s="44" t="s">
        <v>175</v>
      </c>
      <c r="G236" s="44" t="s">
        <v>136</v>
      </c>
    </row>
    <row r="237" spans="1:7" x14ac:dyDescent="0.3">
      <c r="A237" s="42" t="s">
        <v>86</v>
      </c>
      <c r="B237" s="42" t="s">
        <v>561</v>
      </c>
      <c r="C237" s="42" t="s">
        <v>562</v>
      </c>
      <c r="D237" s="47">
        <v>7.6045627376425855E-3</v>
      </c>
      <c r="E237" s="57" t="s">
        <v>54</v>
      </c>
      <c r="F237" s="44" t="s">
        <v>140</v>
      </c>
      <c r="G237" s="44" t="s">
        <v>135</v>
      </c>
    </row>
    <row r="239" spans="1:7" ht="43.8" thickBot="1" x14ac:dyDescent="0.35">
      <c r="A239" s="39" t="s">
        <v>3</v>
      </c>
      <c r="B239" s="39" t="s">
        <v>127</v>
      </c>
      <c r="C239" s="39" t="s">
        <v>128</v>
      </c>
      <c r="D239" s="50" t="s">
        <v>129</v>
      </c>
      <c r="E239" s="51" t="s">
        <v>130</v>
      </c>
      <c r="F239" s="40" t="s">
        <v>131</v>
      </c>
      <c r="G239" s="40" t="s">
        <v>132</v>
      </c>
    </row>
    <row r="240" spans="1:7" x14ac:dyDescent="0.3">
      <c r="A240" s="41" t="s">
        <v>98</v>
      </c>
      <c r="B240" s="41" t="s">
        <v>583</v>
      </c>
      <c r="C240" s="41" t="s">
        <v>584</v>
      </c>
      <c r="D240" s="52">
        <v>0.9285714285714286</v>
      </c>
      <c r="E240" s="56" t="s">
        <v>10</v>
      </c>
      <c r="F240" s="53" t="s">
        <v>264</v>
      </c>
      <c r="G240" s="53" t="s">
        <v>136</v>
      </c>
    </row>
    <row r="241" spans="1:7" x14ac:dyDescent="0.3">
      <c r="A241" s="43" t="s">
        <v>98</v>
      </c>
      <c r="B241" s="43" t="s">
        <v>577</v>
      </c>
      <c r="C241" s="43" t="s">
        <v>578</v>
      </c>
      <c r="D241" s="46">
        <v>0.88235294117647056</v>
      </c>
      <c r="E241" s="56" t="s">
        <v>10</v>
      </c>
      <c r="F241" s="54" t="s">
        <v>264</v>
      </c>
      <c r="G241" s="54" t="s">
        <v>136</v>
      </c>
    </row>
    <row r="242" spans="1:7" x14ac:dyDescent="0.3">
      <c r="A242" s="43" t="s">
        <v>98</v>
      </c>
      <c r="B242" s="43" t="s">
        <v>579</v>
      </c>
      <c r="C242" s="43" t="s">
        <v>580</v>
      </c>
      <c r="D242" s="46">
        <v>0.75</v>
      </c>
      <c r="E242" s="56" t="s">
        <v>10</v>
      </c>
      <c r="F242" s="54" t="s">
        <v>264</v>
      </c>
      <c r="G242" s="54" t="s">
        <v>136</v>
      </c>
    </row>
    <row r="243" spans="1:7" x14ac:dyDescent="0.3">
      <c r="A243" s="42" t="s">
        <v>98</v>
      </c>
      <c r="B243" s="42" t="s">
        <v>581</v>
      </c>
      <c r="C243" s="42" t="s">
        <v>582</v>
      </c>
      <c r="D243" s="47">
        <v>0.55402298850574716</v>
      </c>
      <c r="E243" s="57" t="s">
        <v>54</v>
      </c>
      <c r="F243" s="44" t="s">
        <v>135</v>
      </c>
      <c r="G243" s="44" t="s">
        <v>160</v>
      </c>
    </row>
    <row r="244" spans="1:7" x14ac:dyDescent="0.3">
      <c r="A244" s="42" t="s">
        <v>98</v>
      </c>
      <c r="B244" s="42" t="s">
        <v>585</v>
      </c>
      <c r="C244" s="42" t="s">
        <v>586</v>
      </c>
      <c r="D244" s="47">
        <v>0.51412429378531077</v>
      </c>
      <c r="E244" s="57" t="s">
        <v>54</v>
      </c>
      <c r="F244" s="44" t="s">
        <v>264</v>
      </c>
      <c r="G244" s="44" t="s">
        <v>149</v>
      </c>
    </row>
    <row r="245" spans="1:7" x14ac:dyDescent="0.3">
      <c r="A245" s="42" t="s">
        <v>98</v>
      </c>
      <c r="B245" s="42" t="s">
        <v>589</v>
      </c>
      <c r="C245" s="42" t="s">
        <v>590</v>
      </c>
      <c r="D245" s="47">
        <v>0.46666666666666667</v>
      </c>
      <c r="E245" s="57" t="s">
        <v>54</v>
      </c>
      <c r="F245" s="44" t="s">
        <v>264</v>
      </c>
      <c r="G245" s="44" t="s">
        <v>136</v>
      </c>
    </row>
    <row r="246" spans="1:7" x14ac:dyDescent="0.3">
      <c r="A246" s="42" t="s">
        <v>98</v>
      </c>
      <c r="B246" s="42" t="s">
        <v>587</v>
      </c>
      <c r="C246" s="42" t="s">
        <v>588</v>
      </c>
      <c r="D246" s="47">
        <v>0.4622792937399679</v>
      </c>
      <c r="E246" s="57" t="s">
        <v>54</v>
      </c>
      <c r="F246" s="44" t="s">
        <v>175</v>
      </c>
      <c r="G246" s="44" t="s">
        <v>136</v>
      </c>
    </row>
    <row r="247" spans="1:7" x14ac:dyDescent="0.3">
      <c r="A247" s="42" t="s">
        <v>98</v>
      </c>
      <c r="B247" s="42" t="s">
        <v>591</v>
      </c>
      <c r="C247" s="42" t="s">
        <v>592</v>
      </c>
      <c r="D247" s="47">
        <v>0.46062992125984253</v>
      </c>
      <c r="E247" s="57" t="s">
        <v>54</v>
      </c>
      <c r="F247" s="44" t="s">
        <v>140</v>
      </c>
      <c r="G247" s="44" t="s">
        <v>149</v>
      </c>
    </row>
    <row r="248" spans="1:7" x14ac:dyDescent="0.3">
      <c r="A248" s="42" t="s">
        <v>98</v>
      </c>
      <c r="B248" s="42" t="s">
        <v>593</v>
      </c>
      <c r="C248" s="42" t="s">
        <v>146</v>
      </c>
      <c r="D248" s="47">
        <v>0.38723404255319149</v>
      </c>
      <c r="E248" s="57" t="s">
        <v>54</v>
      </c>
      <c r="F248" s="44" t="s">
        <v>264</v>
      </c>
      <c r="G248" s="44" t="s">
        <v>149</v>
      </c>
    </row>
    <row r="249" spans="1:7" x14ac:dyDescent="0.3">
      <c r="A249" s="42" t="s">
        <v>98</v>
      </c>
      <c r="B249" s="42" t="s">
        <v>594</v>
      </c>
      <c r="C249" s="42" t="s">
        <v>595</v>
      </c>
      <c r="D249" s="47">
        <v>0.21505376344086022</v>
      </c>
      <c r="E249" s="57" t="s">
        <v>54</v>
      </c>
      <c r="F249" s="44" t="s">
        <v>264</v>
      </c>
      <c r="G249" s="44" t="s">
        <v>136</v>
      </c>
    </row>
    <row r="250" spans="1:7" x14ac:dyDescent="0.3">
      <c r="A250" s="42" t="s">
        <v>98</v>
      </c>
      <c r="B250" s="42" t="s">
        <v>598</v>
      </c>
      <c r="C250" s="42" t="s">
        <v>599</v>
      </c>
      <c r="D250" s="47">
        <v>0.14285714285714285</v>
      </c>
      <c r="E250" s="57" t="s">
        <v>54</v>
      </c>
      <c r="F250" s="44" t="s">
        <v>264</v>
      </c>
      <c r="G250" s="44" t="s">
        <v>136</v>
      </c>
    </row>
    <row r="251" spans="1:7" x14ac:dyDescent="0.3">
      <c r="A251" s="42" t="s">
        <v>98</v>
      </c>
      <c r="B251" s="42" t="s">
        <v>596</v>
      </c>
      <c r="C251" s="42" t="s">
        <v>597</v>
      </c>
      <c r="D251" s="47">
        <v>0.13989637305699482</v>
      </c>
      <c r="E251" s="57" t="s">
        <v>54</v>
      </c>
      <c r="F251" s="44" t="s">
        <v>140</v>
      </c>
      <c r="G251" s="44" t="s">
        <v>149</v>
      </c>
    </row>
    <row r="253" spans="1:7" ht="43.8" thickBot="1" x14ac:dyDescent="0.35">
      <c r="A253" s="39" t="s">
        <v>3</v>
      </c>
      <c r="B253" s="39" t="s">
        <v>127</v>
      </c>
      <c r="C253" s="39" t="s">
        <v>128</v>
      </c>
      <c r="D253" s="50" t="s">
        <v>129</v>
      </c>
      <c r="E253" s="51" t="s">
        <v>130</v>
      </c>
      <c r="F253" s="40" t="s">
        <v>131</v>
      </c>
      <c r="G253" s="40" t="s">
        <v>132</v>
      </c>
    </row>
    <row r="254" spans="1:7" x14ac:dyDescent="0.3">
      <c r="A254" s="58" t="s">
        <v>25</v>
      </c>
      <c r="B254" s="58" t="s">
        <v>608</v>
      </c>
      <c r="C254" s="58" t="s">
        <v>609</v>
      </c>
      <c r="D254" s="52">
        <v>1</v>
      </c>
      <c r="E254" s="55" t="s">
        <v>10</v>
      </c>
      <c r="F254" s="59" t="s">
        <v>140</v>
      </c>
      <c r="G254" s="59" t="s">
        <v>136</v>
      </c>
    </row>
    <row r="255" spans="1:7" x14ac:dyDescent="0.3">
      <c r="A255" s="60" t="s">
        <v>25</v>
      </c>
      <c r="B255" s="60" t="s">
        <v>656</v>
      </c>
      <c r="C255" s="60" t="s">
        <v>657</v>
      </c>
      <c r="D255" s="46">
        <v>1</v>
      </c>
      <c r="E255" s="55" t="s">
        <v>10</v>
      </c>
      <c r="F255" s="61" t="s">
        <v>149</v>
      </c>
      <c r="G255" s="61" t="s">
        <v>136</v>
      </c>
    </row>
    <row r="256" spans="1:7" x14ac:dyDescent="0.3">
      <c r="A256" s="60" t="s">
        <v>25</v>
      </c>
      <c r="B256" s="60" t="s">
        <v>606</v>
      </c>
      <c r="C256" s="60" t="s">
        <v>607</v>
      </c>
      <c r="D256" s="46">
        <v>1</v>
      </c>
      <c r="E256" s="55" t="s">
        <v>10</v>
      </c>
      <c r="F256" s="61" t="s">
        <v>140</v>
      </c>
      <c r="G256" s="61" t="s">
        <v>136</v>
      </c>
    </row>
    <row r="257" spans="1:7" x14ac:dyDescent="0.3">
      <c r="A257" s="60" t="s">
        <v>25</v>
      </c>
      <c r="B257" s="60" t="s">
        <v>602</v>
      </c>
      <c r="C257" s="60" t="s">
        <v>603</v>
      </c>
      <c r="D257" s="46">
        <v>1</v>
      </c>
      <c r="E257" s="55" t="s">
        <v>10</v>
      </c>
      <c r="F257" s="61" t="s">
        <v>140</v>
      </c>
      <c r="G257" s="61" t="s">
        <v>136</v>
      </c>
    </row>
    <row r="258" spans="1:7" x14ac:dyDescent="0.3">
      <c r="A258" s="60" t="s">
        <v>25</v>
      </c>
      <c r="B258" s="60" t="s">
        <v>616</v>
      </c>
      <c r="C258" s="60" t="s">
        <v>617</v>
      </c>
      <c r="D258" s="46">
        <v>1</v>
      </c>
      <c r="E258" s="55" t="s">
        <v>10</v>
      </c>
      <c r="F258" s="61" t="s">
        <v>140</v>
      </c>
      <c r="G258" s="61" t="s">
        <v>136</v>
      </c>
    </row>
    <row r="259" spans="1:7" x14ac:dyDescent="0.3">
      <c r="A259" s="60" t="s">
        <v>25</v>
      </c>
      <c r="B259" s="60" t="s">
        <v>620</v>
      </c>
      <c r="C259" s="60" t="s">
        <v>621</v>
      </c>
      <c r="D259" s="46">
        <v>1</v>
      </c>
      <c r="E259" s="55" t="s">
        <v>10</v>
      </c>
      <c r="F259" s="61" t="s">
        <v>140</v>
      </c>
      <c r="G259" s="61" t="s">
        <v>136</v>
      </c>
    </row>
    <row r="260" spans="1:7" x14ac:dyDescent="0.3">
      <c r="A260" s="60" t="s">
        <v>25</v>
      </c>
      <c r="B260" s="60" t="s">
        <v>600</v>
      </c>
      <c r="C260" s="60" t="s">
        <v>601</v>
      </c>
      <c r="D260" s="46">
        <v>0.99603174603174605</v>
      </c>
      <c r="E260" s="55" t="s">
        <v>10</v>
      </c>
      <c r="F260" s="61" t="s">
        <v>140</v>
      </c>
      <c r="G260" s="61" t="s">
        <v>136</v>
      </c>
    </row>
    <row r="261" spans="1:7" x14ac:dyDescent="0.3">
      <c r="A261" s="60" t="s">
        <v>25</v>
      </c>
      <c r="B261" s="60" t="s">
        <v>630</v>
      </c>
      <c r="C261" s="60" t="s">
        <v>631</v>
      </c>
      <c r="D261" s="46">
        <v>0.98461538461538467</v>
      </c>
      <c r="E261" s="55" t="s">
        <v>10</v>
      </c>
      <c r="F261" s="61" t="s">
        <v>140</v>
      </c>
      <c r="G261" s="61" t="s">
        <v>136</v>
      </c>
    </row>
    <row r="262" spans="1:7" x14ac:dyDescent="0.3">
      <c r="A262" s="42" t="s">
        <v>25</v>
      </c>
      <c r="B262" s="42" t="s">
        <v>612</v>
      </c>
      <c r="C262" s="42" t="s">
        <v>613</v>
      </c>
      <c r="D262" s="47">
        <v>0.98360655737704916</v>
      </c>
      <c r="E262" s="57" t="s">
        <v>54</v>
      </c>
      <c r="F262" s="44" t="s">
        <v>140</v>
      </c>
      <c r="G262" s="44" t="s">
        <v>136</v>
      </c>
    </row>
    <row r="263" spans="1:7" x14ac:dyDescent="0.3">
      <c r="A263" s="42" t="s">
        <v>25</v>
      </c>
      <c r="B263" s="42" t="s">
        <v>610</v>
      </c>
      <c r="C263" s="42" t="s">
        <v>611</v>
      </c>
      <c r="D263" s="47">
        <v>0.97752808988764039</v>
      </c>
      <c r="E263" s="57" t="s">
        <v>54</v>
      </c>
      <c r="F263" s="44" t="s">
        <v>140</v>
      </c>
      <c r="G263" s="44" t="s">
        <v>136</v>
      </c>
    </row>
    <row r="264" spans="1:7" x14ac:dyDescent="0.3">
      <c r="A264" s="42" t="s">
        <v>25</v>
      </c>
      <c r="B264" s="42" t="s">
        <v>614</v>
      </c>
      <c r="C264" s="42" t="s">
        <v>615</v>
      </c>
      <c r="D264" s="47">
        <v>0.97169811320754718</v>
      </c>
      <c r="E264" s="57" t="s">
        <v>54</v>
      </c>
      <c r="F264" s="44" t="s">
        <v>140</v>
      </c>
      <c r="G264" s="44" t="s">
        <v>136</v>
      </c>
    </row>
    <row r="265" spans="1:7" x14ac:dyDescent="0.3">
      <c r="A265" s="42" t="s">
        <v>25</v>
      </c>
      <c r="B265" s="42" t="s">
        <v>618</v>
      </c>
      <c r="C265" s="42" t="s">
        <v>619</v>
      </c>
      <c r="D265" s="47">
        <v>0.97115384615384615</v>
      </c>
      <c r="E265" s="57" t="s">
        <v>54</v>
      </c>
      <c r="F265" s="44" t="s">
        <v>140</v>
      </c>
      <c r="G265" s="44" t="s">
        <v>136</v>
      </c>
    </row>
    <row r="266" spans="1:7" x14ac:dyDescent="0.3">
      <c r="A266" s="42" t="s">
        <v>25</v>
      </c>
      <c r="B266" s="42" t="s">
        <v>628</v>
      </c>
      <c r="C266" s="42" t="s">
        <v>629</v>
      </c>
      <c r="D266" s="47">
        <v>0.96039603960396036</v>
      </c>
      <c r="E266" s="57" t="s">
        <v>54</v>
      </c>
      <c r="F266" s="44" t="s">
        <v>140</v>
      </c>
      <c r="G266" s="44" t="s">
        <v>136</v>
      </c>
    </row>
    <row r="267" spans="1:7" x14ac:dyDescent="0.3">
      <c r="A267" s="42" t="s">
        <v>25</v>
      </c>
      <c r="B267" s="42" t="s">
        <v>622</v>
      </c>
      <c r="C267" s="42" t="s">
        <v>623</v>
      </c>
      <c r="D267" s="47">
        <v>0.95833333333333337</v>
      </c>
      <c r="E267" s="57" t="s">
        <v>54</v>
      </c>
      <c r="F267" s="44" t="s">
        <v>140</v>
      </c>
      <c r="G267" s="44" t="s">
        <v>136</v>
      </c>
    </row>
    <row r="268" spans="1:7" x14ac:dyDescent="0.3">
      <c r="A268" s="42" t="s">
        <v>25</v>
      </c>
      <c r="B268" s="42" t="s">
        <v>626</v>
      </c>
      <c r="C268" s="42" t="s">
        <v>627</v>
      </c>
      <c r="D268" s="47">
        <v>0.95402298850574707</v>
      </c>
      <c r="E268" s="57" t="s">
        <v>54</v>
      </c>
      <c r="F268" s="44" t="s">
        <v>140</v>
      </c>
      <c r="G268" s="44" t="s">
        <v>136</v>
      </c>
    </row>
    <row r="269" spans="1:7" x14ac:dyDescent="0.3">
      <c r="A269" s="42" t="s">
        <v>25</v>
      </c>
      <c r="B269" s="42" t="s">
        <v>604</v>
      </c>
      <c r="C269" s="42" t="s">
        <v>605</v>
      </c>
      <c r="D269" s="47">
        <v>0.95302013422818788</v>
      </c>
      <c r="E269" s="57" t="s">
        <v>54</v>
      </c>
      <c r="F269" s="44" t="s">
        <v>140</v>
      </c>
      <c r="G269" s="44" t="s">
        <v>136</v>
      </c>
    </row>
    <row r="270" spans="1:7" x14ac:dyDescent="0.3">
      <c r="A270" s="42" t="s">
        <v>25</v>
      </c>
      <c r="B270" s="42" t="s">
        <v>638</v>
      </c>
      <c r="C270" s="42" t="s">
        <v>639</v>
      </c>
      <c r="D270" s="47">
        <v>0.94915254237288138</v>
      </c>
      <c r="E270" s="57" t="s">
        <v>54</v>
      </c>
      <c r="F270" s="44" t="s">
        <v>140</v>
      </c>
      <c r="G270" s="44" t="s">
        <v>136</v>
      </c>
    </row>
    <row r="271" spans="1:7" x14ac:dyDescent="0.3">
      <c r="A271" s="42" t="s">
        <v>25</v>
      </c>
      <c r="B271" s="42" t="s">
        <v>644</v>
      </c>
      <c r="C271" s="42" t="s">
        <v>645</v>
      </c>
      <c r="D271" s="47">
        <v>0.94736842105263153</v>
      </c>
      <c r="E271" s="57" t="s">
        <v>54</v>
      </c>
      <c r="F271" s="44" t="s">
        <v>140</v>
      </c>
      <c r="G271" s="44" t="s">
        <v>136</v>
      </c>
    </row>
    <row r="272" spans="1:7" x14ac:dyDescent="0.3">
      <c r="A272" s="42" t="s">
        <v>25</v>
      </c>
      <c r="B272" s="42" t="s">
        <v>634</v>
      </c>
      <c r="C272" s="42" t="s">
        <v>635</v>
      </c>
      <c r="D272" s="47">
        <v>0.94527363184079605</v>
      </c>
      <c r="E272" s="57" t="s">
        <v>54</v>
      </c>
      <c r="F272" s="44" t="s">
        <v>140</v>
      </c>
      <c r="G272" s="44" t="s">
        <v>136</v>
      </c>
    </row>
    <row r="273" spans="1:7" x14ac:dyDescent="0.3">
      <c r="A273" s="42" t="s">
        <v>25</v>
      </c>
      <c r="B273" s="42" t="s">
        <v>624</v>
      </c>
      <c r="C273" s="42" t="s">
        <v>625</v>
      </c>
      <c r="D273" s="47">
        <v>0.93604651162790697</v>
      </c>
      <c r="E273" s="57" t="s">
        <v>54</v>
      </c>
      <c r="F273" s="44" t="s">
        <v>140</v>
      </c>
      <c r="G273" s="44" t="s">
        <v>136</v>
      </c>
    </row>
    <row r="274" spans="1:7" x14ac:dyDescent="0.3">
      <c r="A274" s="42" t="s">
        <v>25</v>
      </c>
      <c r="B274" s="42" t="s">
        <v>632</v>
      </c>
      <c r="C274" s="42" t="s">
        <v>633</v>
      </c>
      <c r="D274" s="47">
        <v>0.93023255813953487</v>
      </c>
      <c r="E274" s="57" t="s">
        <v>54</v>
      </c>
      <c r="F274" s="44" t="s">
        <v>140</v>
      </c>
      <c r="G274" s="44" t="s">
        <v>136</v>
      </c>
    </row>
    <row r="275" spans="1:7" x14ac:dyDescent="0.3">
      <c r="A275" s="42" t="s">
        <v>25</v>
      </c>
      <c r="B275" s="42" t="s">
        <v>636</v>
      </c>
      <c r="C275" s="42" t="s">
        <v>637</v>
      </c>
      <c r="D275" s="47">
        <v>0.9285714285714286</v>
      </c>
      <c r="E275" s="57" t="s">
        <v>54</v>
      </c>
      <c r="F275" s="44" t="s">
        <v>140</v>
      </c>
      <c r="G275" s="44" t="s">
        <v>136</v>
      </c>
    </row>
    <row r="276" spans="1:7" x14ac:dyDescent="0.3">
      <c r="A276" s="42" t="s">
        <v>25</v>
      </c>
      <c r="B276" s="42" t="s">
        <v>646</v>
      </c>
      <c r="C276" s="42" t="s">
        <v>647</v>
      </c>
      <c r="D276" s="47">
        <v>0.89010989010989006</v>
      </c>
      <c r="E276" s="57" t="s">
        <v>54</v>
      </c>
      <c r="F276" s="44" t="s">
        <v>140</v>
      </c>
      <c r="G276" s="44" t="s">
        <v>136</v>
      </c>
    </row>
    <row r="277" spans="1:7" x14ac:dyDescent="0.3">
      <c r="A277" s="42" t="s">
        <v>25</v>
      </c>
      <c r="B277" s="42" t="s">
        <v>640</v>
      </c>
      <c r="C277" s="42" t="s">
        <v>641</v>
      </c>
      <c r="D277" s="47">
        <v>0.8571428571428571</v>
      </c>
      <c r="E277" s="57" t="s">
        <v>54</v>
      </c>
      <c r="F277" s="44" t="s">
        <v>264</v>
      </c>
      <c r="G277" s="44" t="s">
        <v>136</v>
      </c>
    </row>
    <row r="278" spans="1:7" x14ac:dyDescent="0.3">
      <c r="A278" s="42" t="s">
        <v>25</v>
      </c>
      <c r="B278" s="42" t="s">
        <v>642</v>
      </c>
      <c r="C278" s="42" t="s">
        <v>643</v>
      </c>
      <c r="D278" s="47">
        <v>0.82758620689655171</v>
      </c>
      <c r="E278" s="57" t="s">
        <v>54</v>
      </c>
      <c r="F278" s="44" t="s">
        <v>175</v>
      </c>
      <c r="G278" s="44" t="s">
        <v>136</v>
      </c>
    </row>
    <row r="279" spans="1:7" x14ac:dyDescent="0.3">
      <c r="A279" s="42" t="s">
        <v>25</v>
      </c>
      <c r="B279" s="42" t="s">
        <v>650</v>
      </c>
      <c r="C279" s="42" t="s">
        <v>651</v>
      </c>
      <c r="D279" s="47">
        <v>0.72641509433962259</v>
      </c>
      <c r="E279" s="57" t="s">
        <v>54</v>
      </c>
      <c r="F279" s="44" t="s">
        <v>432</v>
      </c>
      <c r="G279" s="44" t="s">
        <v>135</v>
      </c>
    </row>
    <row r="280" spans="1:7" x14ac:dyDescent="0.3">
      <c r="A280" s="42" t="s">
        <v>25</v>
      </c>
      <c r="B280" s="42" t="s">
        <v>652</v>
      </c>
      <c r="C280" s="42" t="s">
        <v>653</v>
      </c>
      <c r="D280" s="47">
        <v>0.71106557377049184</v>
      </c>
      <c r="E280" s="57" t="s">
        <v>54</v>
      </c>
      <c r="F280" s="44" t="s">
        <v>137</v>
      </c>
      <c r="G280" s="44" t="s">
        <v>136</v>
      </c>
    </row>
    <row r="281" spans="1:7" x14ac:dyDescent="0.3">
      <c r="A281" s="42" t="s">
        <v>25</v>
      </c>
      <c r="B281" s="42" t="s">
        <v>648</v>
      </c>
      <c r="C281" s="42" t="s">
        <v>649</v>
      </c>
      <c r="D281" s="47">
        <v>0.65811965811965811</v>
      </c>
      <c r="E281" s="57" t="s">
        <v>54</v>
      </c>
      <c r="F281" s="44" t="s">
        <v>140</v>
      </c>
      <c r="G281" s="44" t="s">
        <v>425</v>
      </c>
    </row>
    <row r="282" spans="1:7" x14ac:dyDescent="0.3">
      <c r="A282" s="42" t="s">
        <v>25</v>
      </c>
      <c r="B282" s="42" t="s">
        <v>654</v>
      </c>
      <c r="C282" s="42" t="s">
        <v>655</v>
      </c>
      <c r="D282" s="47">
        <v>0.57333333333333336</v>
      </c>
      <c r="E282" s="57" t="s">
        <v>54</v>
      </c>
      <c r="F282" s="44" t="s">
        <v>140</v>
      </c>
      <c r="G282" s="44" t="s">
        <v>135</v>
      </c>
    </row>
    <row r="284" spans="1:7" ht="43.8" thickBot="1" x14ac:dyDescent="0.35">
      <c r="A284" s="39" t="s">
        <v>3</v>
      </c>
      <c r="B284" s="39" t="s">
        <v>127</v>
      </c>
      <c r="C284" s="39" t="s">
        <v>128</v>
      </c>
      <c r="D284" s="50" t="s">
        <v>129</v>
      </c>
      <c r="E284" s="51" t="s">
        <v>130</v>
      </c>
      <c r="F284" s="40" t="s">
        <v>131</v>
      </c>
      <c r="G284" s="40" t="s">
        <v>132</v>
      </c>
    </row>
    <row r="285" spans="1:7" x14ac:dyDescent="0.3">
      <c r="A285" s="41" t="s">
        <v>12</v>
      </c>
      <c r="B285" s="41" t="s">
        <v>675</v>
      </c>
      <c r="C285" s="41" t="s">
        <v>676</v>
      </c>
      <c r="D285" s="52">
        <v>0.8571428571428571</v>
      </c>
      <c r="E285" s="55" t="s">
        <v>10</v>
      </c>
      <c r="F285" s="53" t="s">
        <v>140</v>
      </c>
      <c r="G285" s="53" t="s">
        <v>136</v>
      </c>
    </row>
    <row r="286" spans="1:7" x14ac:dyDescent="0.3">
      <c r="A286" s="43" t="s">
        <v>12</v>
      </c>
      <c r="B286" s="43" t="s">
        <v>673</v>
      </c>
      <c r="C286" s="43" t="s">
        <v>674</v>
      </c>
      <c r="D286" s="46">
        <v>0.84615384615384615</v>
      </c>
      <c r="E286" s="56" t="s">
        <v>10</v>
      </c>
      <c r="F286" s="54" t="s">
        <v>140</v>
      </c>
      <c r="G286" s="54" t="s">
        <v>136</v>
      </c>
    </row>
    <row r="287" spans="1:7" x14ac:dyDescent="0.3">
      <c r="A287" s="43" t="s">
        <v>12</v>
      </c>
      <c r="B287" s="43" t="s">
        <v>667</v>
      </c>
      <c r="C287" s="43" t="s">
        <v>668</v>
      </c>
      <c r="D287" s="46">
        <v>0.84027777777777779</v>
      </c>
      <c r="E287" s="56" t="s">
        <v>10</v>
      </c>
      <c r="F287" s="54" t="s">
        <v>140</v>
      </c>
      <c r="G287" s="54" t="s">
        <v>136</v>
      </c>
    </row>
    <row r="288" spans="1:7" x14ac:dyDescent="0.3">
      <c r="A288" s="42" t="s">
        <v>12</v>
      </c>
      <c r="B288" s="42" t="s">
        <v>665</v>
      </c>
      <c r="C288" s="42" t="s">
        <v>666</v>
      </c>
      <c r="D288" s="47">
        <v>0.83726415094339623</v>
      </c>
      <c r="E288" s="57" t="s">
        <v>54</v>
      </c>
      <c r="F288" s="44" t="s">
        <v>140</v>
      </c>
      <c r="G288" s="44" t="s">
        <v>136</v>
      </c>
    </row>
    <row r="289" spans="1:7" x14ac:dyDescent="0.3">
      <c r="A289" s="42" t="s">
        <v>12</v>
      </c>
      <c r="B289" s="42" t="s">
        <v>679</v>
      </c>
      <c r="C289" s="42" t="s">
        <v>680</v>
      </c>
      <c r="D289" s="47">
        <v>0.80909090909090908</v>
      </c>
      <c r="E289" s="57" t="s">
        <v>54</v>
      </c>
      <c r="F289" s="44" t="s">
        <v>140</v>
      </c>
      <c r="G289" s="44" t="s">
        <v>136</v>
      </c>
    </row>
    <row r="290" spans="1:7" x14ac:dyDescent="0.3">
      <c r="A290" s="42" t="s">
        <v>12</v>
      </c>
      <c r="B290" s="42" t="s">
        <v>658</v>
      </c>
      <c r="C290" s="42" t="s">
        <v>659</v>
      </c>
      <c r="D290" s="47">
        <v>0.77130044843049328</v>
      </c>
      <c r="E290" s="57" t="s">
        <v>54</v>
      </c>
      <c r="F290" s="44" t="s">
        <v>140</v>
      </c>
      <c r="G290" s="44" t="s">
        <v>136</v>
      </c>
    </row>
    <row r="291" spans="1:7" x14ac:dyDescent="0.3">
      <c r="A291" s="42" t="s">
        <v>12</v>
      </c>
      <c r="B291" s="42" t="s">
        <v>662</v>
      </c>
      <c r="C291" s="42" t="s">
        <v>663</v>
      </c>
      <c r="D291" s="47">
        <v>0.76595744680851063</v>
      </c>
      <c r="E291" s="57" t="s">
        <v>54</v>
      </c>
      <c r="F291" s="44" t="s">
        <v>664</v>
      </c>
      <c r="G291" s="44" t="s">
        <v>160</v>
      </c>
    </row>
    <row r="292" spans="1:7" x14ac:dyDescent="0.3">
      <c r="A292" s="42" t="s">
        <v>12</v>
      </c>
      <c r="B292" s="42" t="s">
        <v>669</v>
      </c>
      <c r="C292" s="42" t="s">
        <v>670</v>
      </c>
      <c r="D292" s="47">
        <v>0.74782608695652175</v>
      </c>
      <c r="E292" s="57" t="s">
        <v>54</v>
      </c>
      <c r="F292" s="44" t="s">
        <v>140</v>
      </c>
      <c r="G292" s="44" t="s">
        <v>136</v>
      </c>
    </row>
    <row r="293" spans="1:7" x14ac:dyDescent="0.3">
      <c r="A293" s="42" t="s">
        <v>12</v>
      </c>
      <c r="B293" s="42" t="s">
        <v>677</v>
      </c>
      <c r="C293" s="42" t="s">
        <v>678</v>
      </c>
      <c r="D293" s="47">
        <v>0.71171171171171166</v>
      </c>
      <c r="E293" s="57" t="s">
        <v>54</v>
      </c>
      <c r="F293" s="44" t="s">
        <v>140</v>
      </c>
      <c r="G293" s="44" t="s">
        <v>136</v>
      </c>
    </row>
    <row r="294" spans="1:7" x14ac:dyDescent="0.3">
      <c r="A294" s="42" t="s">
        <v>12</v>
      </c>
      <c r="B294" s="42" t="s">
        <v>671</v>
      </c>
      <c r="C294" s="42" t="s">
        <v>672</v>
      </c>
      <c r="D294" s="47">
        <v>0.67582417582417587</v>
      </c>
      <c r="E294" s="57" t="s">
        <v>54</v>
      </c>
      <c r="F294" s="44" t="s">
        <v>140</v>
      </c>
      <c r="G294" s="44" t="s">
        <v>136</v>
      </c>
    </row>
    <row r="295" spans="1:7" x14ac:dyDescent="0.3">
      <c r="A295" s="42" t="s">
        <v>12</v>
      </c>
      <c r="B295" s="42" t="s">
        <v>660</v>
      </c>
      <c r="C295" s="42" t="s">
        <v>661</v>
      </c>
      <c r="D295" s="47">
        <v>0.60869565217391308</v>
      </c>
      <c r="E295" s="57" t="s">
        <v>54</v>
      </c>
      <c r="F295" s="44" t="s">
        <v>140</v>
      </c>
      <c r="G295" s="44" t="s">
        <v>136</v>
      </c>
    </row>
    <row r="297" spans="1:7" ht="43.8" thickBot="1" x14ac:dyDescent="0.35">
      <c r="A297" s="39" t="s">
        <v>3</v>
      </c>
      <c r="B297" s="39" t="s">
        <v>127</v>
      </c>
      <c r="C297" s="39" t="s">
        <v>128</v>
      </c>
      <c r="D297" s="50" t="s">
        <v>129</v>
      </c>
      <c r="E297" s="51" t="s">
        <v>130</v>
      </c>
      <c r="F297" s="40" t="s">
        <v>131</v>
      </c>
      <c r="G297" s="40" t="s">
        <v>132</v>
      </c>
    </row>
    <row r="298" spans="1:7" x14ac:dyDescent="0.3">
      <c r="A298" s="41" t="s">
        <v>90</v>
      </c>
      <c r="B298" s="41" t="s">
        <v>681</v>
      </c>
      <c r="C298" s="41" t="s">
        <v>682</v>
      </c>
      <c r="D298" s="52">
        <v>0.70588235294117652</v>
      </c>
      <c r="E298" s="55" t="s">
        <v>10</v>
      </c>
      <c r="F298" s="53" t="s">
        <v>140</v>
      </c>
      <c r="G298" s="53" t="s">
        <v>149</v>
      </c>
    </row>
    <row r="299" spans="1:7" x14ac:dyDescent="0.3">
      <c r="A299" s="43" t="s">
        <v>90</v>
      </c>
      <c r="B299" s="43" t="s">
        <v>699</v>
      </c>
      <c r="C299" s="43" t="s">
        <v>700</v>
      </c>
      <c r="D299" s="46">
        <v>0.47908745247148288</v>
      </c>
      <c r="E299" s="55" t="s">
        <v>10</v>
      </c>
      <c r="F299" s="54" t="s">
        <v>140</v>
      </c>
      <c r="G299" s="54" t="s">
        <v>149</v>
      </c>
    </row>
    <row r="300" spans="1:7" x14ac:dyDescent="0.3">
      <c r="A300" s="43" t="s">
        <v>90</v>
      </c>
      <c r="B300" s="43" t="s">
        <v>689</v>
      </c>
      <c r="C300" s="43" t="s">
        <v>690</v>
      </c>
      <c r="D300" s="46">
        <v>0.47619047619047616</v>
      </c>
      <c r="E300" s="55" t="s">
        <v>10</v>
      </c>
      <c r="F300" s="54" t="s">
        <v>140</v>
      </c>
      <c r="G300" s="54" t="s">
        <v>149</v>
      </c>
    </row>
    <row r="301" spans="1:7" x14ac:dyDescent="0.3">
      <c r="A301" s="43" t="s">
        <v>90</v>
      </c>
      <c r="B301" s="43" t="s">
        <v>769</v>
      </c>
      <c r="C301" s="43" t="s">
        <v>770</v>
      </c>
      <c r="D301" s="46">
        <v>0.46666666666666667</v>
      </c>
      <c r="E301" s="55" t="s">
        <v>10</v>
      </c>
      <c r="F301" s="54" t="s">
        <v>264</v>
      </c>
      <c r="G301" s="54" t="s">
        <v>136</v>
      </c>
    </row>
    <row r="302" spans="1:7" x14ac:dyDescent="0.3">
      <c r="A302" s="43" t="s">
        <v>90</v>
      </c>
      <c r="B302" s="43" t="s">
        <v>697</v>
      </c>
      <c r="C302" s="43" t="s">
        <v>698</v>
      </c>
      <c r="D302" s="46">
        <v>0.45783132530120479</v>
      </c>
      <c r="E302" s="55" t="s">
        <v>10</v>
      </c>
      <c r="F302" s="54" t="s">
        <v>140</v>
      </c>
      <c r="G302" s="54" t="s">
        <v>149</v>
      </c>
    </row>
    <row r="303" spans="1:7" x14ac:dyDescent="0.3">
      <c r="A303" s="43" t="s">
        <v>90</v>
      </c>
      <c r="B303" s="43" t="s">
        <v>683</v>
      </c>
      <c r="C303" s="43" t="s">
        <v>684</v>
      </c>
      <c r="D303" s="46">
        <v>0.45454545454545453</v>
      </c>
      <c r="E303" s="55" t="s">
        <v>10</v>
      </c>
      <c r="F303" s="54" t="s">
        <v>140</v>
      </c>
      <c r="G303" s="54" t="s">
        <v>149</v>
      </c>
    </row>
    <row r="304" spans="1:7" x14ac:dyDescent="0.3">
      <c r="A304" s="43" t="s">
        <v>90</v>
      </c>
      <c r="B304" s="43" t="s">
        <v>727</v>
      </c>
      <c r="C304" s="43" t="s">
        <v>728</v>
      </c>
      <c r="D304" s="46">
        <v>0.45244956772334294</v>
      </c>
      <c r="E304" s="55" t="s">
        <v>10</v>
      </c>
      <c r="F304" s="54" t="s">
        <v>140</v>
      </c>
      <c r="G304" s="54" t="s">
        <v>149</v>
      </c>
    </row>
    <row r="305" spans="1:7" x14ac:dyDescent="0.3">
      <c r="A305" s="43" t="s">
        <v>90</v>
      </c>
      <c r="B305" s="43" t="s">
        <v>719</v>
      </c>
      <c r="C305" s="43" t="s">
        <v>720</v>
      </c>
      <c r="D305" s="46">
        <v>0.44339622641509435</v>
      </c>
      <c r="E305" s="55" t="s">
        <v>10</v>
      </c>
      <c r="F305" s="54" t="s">
        <v>140</v>
      </c>
      <c r="G305" s="54" t="s">
        <v>149</v>
      </c>
    </row>
    <row r="306" spans="1:7" x14ac:dyDescent="0.3">
      <c r="A306" s="43" t="s">
        <v>90</v>
      </c>
      <c r="B306" s="43" t="s">
        <v>691</v>
      </c>
      <c r="C306" s="43" t="s">
        <v>692</v>
      </c>
      <c r="D306" s="46">
        <v>0.44255319148936167</v>
      </c>
      <c r="E306" s="55" t="s">
        <v>10</v>
      </c>
      <c r="F306" s="54" t="s">
        <v>175</v>
      </c>
      <c r="G306" s="54" t="s">
        <v>136</v>
      </c>
    </row>
    <row r="307" spans="1:7" x14ac:dyDescent="0.3">
      <c r="A307" s="43" t="s">
        <v>90</v>
      </c>
      <c r="B307" s="43" t="s">
        <v>709</v>
      </c>
      <c r="C307" s="43" t="s">
        <v>710</v>
      </c>
      <c r="D307" s="46">
        <v>0.43575418994413406</v>
      </c>
      <c r="E307" s="55" t="s">
        <v>10</v>
      </c>
      <c r="F307" s="54" t="s">
        <v>175</v>
      </c>
      <c r="G307" s="54" t="s">
        <v>136</v>
      </c>
    </row>
    <row r="308" spans="1:7" x14ac:dyDescent="0.3">
      <c r="A308" s="43" t="s">
        <v>90</v>
      </c>
      <c r="B308" s="43" t="s">
        <v>705</v>
      </c>
      <c r="C308" s="43" t="s">
        <v>706</v>
      </c>
      <c r="D308" s="46">
        <v>0.42307692307692307</v>
      </c>
      <c r="E308" s="55" t="s">
        <v>10</v>
      </c>
      <c r="F308" s="54" t="s">
        <v>140</v>
      </c>
      <c r="G308" s="54" t="s">
        <v>425</v>
      </c>
    </row>
    <row r="309" spans="1:7" x14ac:dyDescent="0.3">
      <c r="A309" s="43" t="s">
        <v>90</v>
      </c>
      <c r="B309" s="43" t="s">
        <v>737</v>
      </c>
      <c r="C309" s="43" t="s">
        <v>738</v>
      </c>
      <c r="D309" s="46">
        <v>0.4227129337539432</v>
      </c>
      <c r="E309" s="55" t="s">
        <v>10</v>
      </c>
      <c r="F309" s="54" t="s">
        <v>135</v>
      </c>
      <c r="G309" s="54" t="s">
        <v>160</v>
      </c>
    </row>
    <row r="310" spans="1:7" x14ac:dyDescent="0.3">
      <c r="A310" s="42" t="s">
        <v>90</v>
      </c>
      <c r="B310" s="42" t="s">
        <v>693</v>
      </c>
      <c r="C310" s="42" t="s">
        <v>694</v>
      </c>
      <c r="D310" s="47">
        <v>0.42105263157894735</v>
      </c>
      <c r="E310" s="57" t="s">
        <v>54</v>
      </c>
      <c r="F310" s="44" t="s">
        <v>135</v>
      </c>
      <c r="G310" s="44" t="s">
        <v>136</v>
      </c>
    </row>
    <row r="311" spans="1:7" x14ac:dyDescent="0.3">
      <c r="A311" s="42" t="s">
        <v>90</v>
      </c>
      <c r="B311" s="42" t="s">
        <v>729</v>
      </c>
      <c r="C311" s="42" t="s">
        <v>730</v>
      </c>
      <c r="D311" s="47">
        <v>0.42065491183879095</v>
      </c>
      <c r="E311" s="57" t="s">
        <v>54</v>
      </c>
      <c r="F311" s="44" t="s">
        <v>140</v>
      </c>
      <c r="G311" s="44" t="s">
        <v>425</v>
      </c>
    </row>
    <row r="312" spans="1:7" x14ac:dyDescent="0.3">
      <c r="A312" s="42" t="s">
        <v>90</v>
      </c>
      <c r="B312" s="42" t="s">
        <v>723</v>
      </c>
      <c r="C312" s="42" t="s">
        <v>724</v>
      </c>
      <c r="D312" s="47">
        <v>0.41823056300268097</v>
      </c>
      <c r="E312" s="57" t="s">
        <v>54</v>
      </c>
      <c r="F312" s="44" t="s">
        <v>264</v>
      </c>
      <c r="G312" s="44" t="s">
        <v>149</v>
      </c>
    </row>
    <row r="313" spans="1:7" x14ac:dyDescent="0.3">
      <c r="A313" s="42" t="s">
        <v>90</v>
      </c>
      <c r="B313" s="42" t="s">
        <v>715</v>
      </c>
      <c r="C313" s="42" t="s">
        <v>716</v>
      </c>
      <c r="D313" s="47">
        <v>0.41391304347826086</v>
      </c>
      <c r="E313" s="57" t="s">
        <v>54</v>
      </c>
      <c r="F313" s="44" t="s">
        <v>135</v>
      </c>
      <c r="G313" s="44" t="s">
        <v>136</v>
      </c>
    </row>
    <row r="314" spans="1:7" x14ac:dyDescent="0.3">
      <c r="A314" s="42" t="s">
        <v>90</v>
      </c>
      <c r="B314" s="42" t="s">
        <v>713</v>
      </c>
      <c r="C314" s="42" t="s">
        <v>714</v>
      </c>
      <c r="D314" s="47">
        <v>0.40527182866556838</v>
      </c>
      <c r="E314" s="57" t="s">
        <v>54</v>
      </c>
      <c r="F314" s="44" t="s">
        <v>135</v>
      </c>
      <c r="G314" s="44" t="s">
        <v>160</v>
      </c>
    </row>
    <row r="315" spans="1:7" x14ac:dyDescent="0.3">
      <c r="A315" s="42" t="s">
        <v>90</v>
      </c>
      <c r="B315" s="42" t="s">
        <v>703</v>
      </c>
      <c r="C315" s="42" t="s">
        <v>704</v>
      </c>
      <c r="D315" s="47">
        <v>0.4</v>
      </c>
      <c r="E315" s="57" t="s">
        <v>54</v>
      </c>
      <c r="F315" s="44" t="s">
        <v>140</v>
      </c>
      <c r="G315" s="44" t="s">
        <v>149</v>
      </c>
    </row>
    <row r="316" spans="1:7" x14ac:dyDescent="0.3">
      <c r="A316" s="42" t="s">
        <v>90</v>
      </c>
      <c r="B316" s="42" t="s">
        <v>701</v>
      </c>
      <c r="C316" s="42" t="s">
        <v>702</v>
      </c>
      <c r="D316" s="47">
        <v>0.39566395663956638</v>
      </c>
      <c r="E316" s="57" t="s">
        <v>54</v>
      </c>
      <c r="F316" s="44" t="s">
        <v>140</v>
      </c>
      <c r="G316" s="44" t="s">
        <v>149</v>
      </c>
    </row>
    <row r="317" spans="1:7" x14ac:dyDescent="0.3">
      <c r="A317" s="42" t="s">
        <v>90</v>
      </c>
      <c r="B317" s="42" t="s">
        <v>725</v>
      </c>
      <c r="C317" s="42" t="s">
        <v>726</v>
      </c>
      <c r="D317" s="47">
        <v>0.3914590747330961</v>
      </c>
      <c r="E317" s="57" t="s">
        <v>54</v>
      </c>
      <c r="F317" s="44" t="s">
        <v>135</v>
      </c>
      <c r="G317" s="44" t="s">
        <v>160</v>
      </c>
    </row>
    <row r="318" spans="1:7" x14ac:dyDescent="0.3">
      <c r="A318" s="42" t="s">
        <v>90</v>
      </c>
      <c r="B318" s="42" t="s">
        <v>717</v>
      </c>
      <c r="C318" s="42" t="s">
        <v>718</v>
      </c>
      <c r="D318" s="47">
        <v>0.39004149377593361</v>
      </c>
      <c r="E318" s="57" t="s">
        <v>54</v>
      </c>
      <c r="F318" s="44" t="s">
        <v>140</v>
      </c>
      <c r="G318" s="44" t="s">
        <v>149</v>
      </c>
    </row>
    <row r="319" spans="1:7" x14ac:dyDescent="0.3">
      <c r="A319" s="42" t="s">
        <v>90</v>
      </c>
      <c r="B319" s="42" t="s">
        <v>707</v>
      </c>
      <c r="C319" s="42" t="s">
        <v>708</v>
      </c>
      <c r="D319" s="47">
        <v>0.38867924528301889</v>
      </c>
      <c r="E319" s="57" t="s">
        <v>54</v>
      </c>
      <c r="F319" s="44" t="s">
        <v>264</v>
      </c>
      <c r="G319" s="44" t="s">
        <v>149</v>
      </c>
    </row>
    <row r="320" spans="1:7" x14ac:dyDescent="0.3">
      <c r="A320" s="42" t="s">
        <v>90</v>
      </c>
      <c r="B320" s="42" t="s">
        <v>685</v>
      </c>
      <c r="C320" s="42" t="s">
        <v>686</v>
      </c>
      <c r="D320" s="47">
        <v>0.38235294117647056</v>
      </c>
      <c r="E320" s="57" t="s">
        <v>54</v>
      </c>
      <c r="F320" s="44" t="s">
        <v>264</v>
      </c>
      <c r="G320" s="44" t="s">
        <v>136</v>
      </c>
    </row>
    <row r="321" spans="1:7" x14ac:dyDescent="0.3">
      <c r="A321" s="42" t="s">
        <v>90</v>
      </c>
      <c r="B321" s="42" t="s">
        <v>711</v>
      </c>
      <c r="C321" s="42" t="s">
        <v>712</v>
      </c>
      <c r="D321" s="47">
        <v>0.38181818181818183</v>
      </c>
      <c r="E321" s="57" t="s">
        <v>54</v>
      </c>
      <c r="F321" s="44" t="s">
        <v>140</v>
      </c>
      <c r="G321" s="44" t="s">
        <v>149</v>
      </c>
    </row>
    <row r="322" spans="1:7" x14ac:dyDescent="0.3">
      <c r="A322" s="42" t="s">
        <v>90</v>
      </c>
      <c r="B322" s="42" t="s">
        <v>739</v>
      </c>
      <c r="C322" s="42" t="s">
        <v>740</v>
      </c>
      <c r="D322" s="47">
        <v>0.38113695090439276</v>
      </c>
      <c r="E322" s="57" t="s">
        <v>54</v>
      </c>
      <c r="F322" s="44" t="s">
        <v>135</v>
      </c>
      <c r="G322" s="44" t="s">
        <v>160</v>
      </c>
    </row>
    <row r="323" spans="1:7" x14ac:dyDescent="0.3">
      <c r="A323" s="42" t="s">
        <v>90</v>
      </c>
      <c r="B323" s="42" t="s">
        <v>721</v>
      </c>
      <c r="C323" s="42" t="s">
        <v>722</v>
      </c>
      <c r="D323" s="47">
        <v>0.37602179836512262</v>
      </c>
      <c r="E323" s="57" t="s">
        <v>54</v>
      </c>
      <c r="F323" s="44" t="s">
        <v>135</v>
      </c>
      <c r="G323" s="44" t="s">
        <v>136</v>
      </c>
    </row>
    <row r="324" spans="1:7" x14ac:dyDescent="0.3">
      <c r="A324" s="42" t="s">
        <v>90</v>
      </c>
      <c r="B324" s="42" t="s">
        <v>735</v>
      </c>
      <c r="C324" s="42" t="s">
        <v>736</v>
      </c>
      <c r="D324" s="47">
        <v>0.37566137566137564</v>
      </c>
      <c r="E324" s="57" t="s">
        <v>54</v>
      </c>
      <c r="F324" s="44" t="s">
        <v>140</v>
      </c>
      <c r="G324" s="44" t="s">
        <v>149</v>
      </c>
    </row>
    <row r="325" spans="1:7" x14ac:dyDescent="0.3">
      <c r="A325" s="42" t="s">
        <v>90</v>
      </c>
      <c r="B325" s="42" t="s">
        <v>731</v>
      </c>
      <c r="C325" s="42" t="s">
        <v>732</v>
      </c>
      <c r="D325" s="47">
        <v>0.35678391959798994</v>
      </c>
      <c r="E325" s="57" t="s">
        <v>54</v>
      </c>
      <c r="F325" s="44" t="s">
        <v>140</v>
      </c>
      <c r="G325" s="44" t="s">
        <v>149</v>
      </c>
    </row>
    <row r="326" spans="1:7" x14ac:dyDescent="0.3">
      <c r="A326" s="42" t="s">
        <v>90</v>
      </c>
      <c r="B326" s="42" t="s">
        <v>743</v>
      </c>
      <c r="C326" s="42" t="s">
        <v>744</v>
      </c>
      <c r="D326" s="47">
        <v>0.34747474747474749</v>
      </c>
      <c r="E326" s="57" t="s">
        <v>54</v>
      </c>
      <c r="F326" s="44" t="s">
        <v>140</v>
      </c>
      <c r="G326" s="44" t="s">
        <v>149</v>
      </c>
    </row>
    <row r="327" spans="1:7" x14ac:dyDescent="0.3">
      <c r="A327" s="42" t="s">
        <v>90</v>
      </c>
      <c r="B327" s="42" t="s">
        <v>741</v>
      </c>
      <c r="C327" s="42" t="s">
        <v>742</v>
      </c>
      <c r="D327" s="47">
        <v>0.32521315468940315</v>
      </c>
      <c r="E327" s="57" t="s">
        <v>54</v>
      </c>
      <c r="F327" s="44" t="s">
        <v>175</v>
      </c>
      <c r="G327" s="44" t="s">
        <v>136</v>
      </c>
    </row>
    <row r="328" spans="1:7" x14ac:dyDescent="0.3">
      <c r="A328" s="42" t="s">
        <v>90</v>
      </c>
      <c r="B328" s="42" t="s">
        <v>747</v>
      </c>
      <c r="C328" s="42" t="s">
        <v>748</v>
      </c>
      <c r="D328" s="47">
        <v>0.31536388140161725</v>
      </c>
      <c r="E328" s="57" t="s">
        <v>54</v>
      </c>
      <c r="F328" s="44" t="s">
        <v>175</v>
      </c>
      <c r="G328" s="44" t="s">
        <v>136</v>
      </c>
    </row>
    <row r="329" spans="1:7" x14ac:dyDescent="0.3">
      <c r="A329" s="42" t="s">
        <v>90</v>
      </c>
      <c r="B329" s="42" t="s">
        <v>733</v>
      </c>
      <c r="C329" s="42" t="s">
        <v>734</v>
      </c>
      <c r="D329" s="47">
        <v>0.30894308943089432</v>
      </c>
      <c r="E329" s="57" t="s">
        <v>54</v>
      </c>
      <c r="F329" s="44" t="s">
        <v>140</v>
      </c>
      <c r="G329" s="44" t="s">
        <v>149</v>
      </c>
    </row>
    <row r="330" spans="1:7" x14ac:dyDescent="0.3">
      <c r="A330" s="42" t="s">
        <v>90</v>
      </c>
      <c r="B330" s="42" t="s">
        <v>695</v>
      </c>
      <c r="C330" s="42" t="s">
        <v>696</v>
      </c>
      <c r="D330" s="47">
        <v>0.3</v>
      </c>
      <c r="E330" s="57" t="s">
        <v>54</v>
      </c>
      <c r="F330" s="44" t="s">
        <v>264</v>
      </c>
      <c r="G330" s="44" t="s">
        <v>136</v>
      </c>
    </row>
    <row r="331" spans="1:7" x14ac:dyDescent="0.3">
      <c r="A331" s="42" t="s">
        <v>90</v>
      </c>
      <c r="B331" s="42" t="s">
        <v>751</v>
      </c>
      <c r="C331" s="42" t="s">
        <v>752</v>
      </c>
      <c r="D331" s="47">
        <v>0.29119318181818182</v>
      </c>
      <c r="E331" s="57" t="s">
        <v>54</v>
      </c>
      <c r="F331" s="44" t="s">
        <v>135</v>
      </c>
      <c r="G331" s="44" t="s">
        <v>160</v>
      </c>
    </row>
    <row r="332" spans="1:7" x14ac:dyDescent="0.3">
      <c r="A332" s="42" t="s">
        <v>90</v>
      </c>
      <c r="B332" s="42" t="s">
        <v>745</v>
      </c>
      <c r="C332" s="42" t="s">
        <v>746</v>
      </c>
      <c r="D332" s="47">
        <v>0.27732793522267207</v>
      </c>
      <c r="E332" s="57" t="s">
        <v>54</v>
      </c>
      <c r="F332" s="44" t="s">
        <v>140</v>
      </c>
      <c r="G332" s="44" t="s">
        <v>149</v>
      </c>
    </row>
    <row r="333" spans="1:7" x14ac:dyDescent="0.3">
      <c r="A333" s="42" t="s">
        <v>90</v>
      </c>
      <c r="B333" s="42" t="s">
        <v>749</v>
      </c>
      <c r="C333" s="42" t="s">
        <v>750</v>
      </c>
      <c r="D333" s="47">
        <v>0.26503923278116825</v>
      </c>
      <c r="E333" s="57" t="s">
        <v>54</v>
      </c>
      <c r="F333" s="44" t="s">
        <v>175</v>
      </c>
      <c r="G333" s="44" t="s">
        <v>136</v>
      </c>
    </row>
    <row r="334" spans="1:7" x14ac:dyDescent="0.3">
      <c r="A334" s="42" t="s">
        <v>90</v>
      </c>
      <c r="B334" s="42" t="s">
        <v>755</v>
      </c>
      <c r="C334" s="42" t="s">
        <v>756</v>
      </c>
      <c r="D334" s="47">
        <v>0.23529411764705882</v>
      </c>
      <c r="E334" s="57" t="s">
        <v>54</v>
      </c>
      <c r="F334" s="44" t="s">
        <v>160</v>
      </c>
      <c r="G334" s="44" t="s">
        <v>136</v>
      </c>
    </row>
    <row r="335" spans="1:7" x14ac:dyDescent="0.3">
      <c r="A335" s="42" t="s">
        <v>90</v>
      </c>
      <c r="B335" s="42" t="s">
        <v>687</v>
      </c>
      <c r="C335" s="42" t="s">
        <v>688</v>
      </c>
      <c r="D335" s="47">
        <v>0.2</v>
      </c>
      <c r="E335" s="57" t="s">
        <v>54</v>
      </c>
      <c r="F335" s="44" t="s">
        <v>135</v>
      </c>
      <c r="G335" s="44" t="s">
        <v>136</v>
      </c>
    </row>
    <row r="336" spans="1:7" x14ac:dyDescent="0.3">
      <c r="A336" s="42" t="s">
        <v>90</v>
      </c>
      <c r="B336" s="42" t="s">
        <v>773</v>
      </c>
      <c r="C336" s="42" t="s">
        <v>774</v>
      </c>
      <c r="D336" s="47">
        <v>0.18974358974358974</v>
      </c>
      <c r="E336" s="57" t="s">
        <v>54</v>
      </c>
      <c r="F336" s="44" t="s">
        <v>264</v>
      </c>
      <c r="G336" s="44" t="s">
        <v>136</v>
      </c>
    </row>
    <row r="337" spans="1:7" x14ac:dyDescent="0.3">
      <c r="A337" s="42" t="s">
        <v>90</v>
      </c>
      <c r="B337" s="42" t="s">
        <v>759</v>
      </c>
      <c r="C337" s="42" t="s">
        <v>760</v>
      </c>
      <c r="D337" s="47">
        <v>0.18848167539267016</v>
      </c>
      <c r="E337" s="57" t="s">
        <v>54</v>
      </c>
      <c r="F337" s="44" t="s">
        <v>175</v>
      </c>
      <c r="G337" s="44" t="s">
        <v>136</v>
      </c>
    </row>
    <row r="338" spans="1:7" x14ac:dyDescent="0.3">
      <c r="A338" s="42" t="s">
        <v>90</v>
      </c>
      <c r="B338" s="42" t="s">
        <v>757</v>
      </c>
      <c r="C338" s="42" t="s">
        <v>758</v>
      </c>
      <c r="D338" s="47">
        <v>0.17389277389277388</v>
      </c>
      <c r="E338" s="57" t="s">
        <v>54</v>
      </c>
      <c r="F338" s="44" t="s">
        <v>264</v>
      </c>
      <c r="G338" s="44" t="s">
        <v>136</v>
      </c>
    </row>
    <row r="339" spans="1:7" x14ac:dyDescent="0.3">
      <c r="A339" s="42" t="s">
        <v>90</v>
      </c>
      <c r="B339" s="42" t="s">
        <v>753</v>
      </c>
      <c r="C339" s="42" t="s">
        <v>754</v>
      </c>
      <c r="D339" s="47">
        <v>0.17333333333333334</v>
      </c>
      <c r="E339" s="57" t="s">
        <v>54</v>
      </c>
      <c r="F339" s="44" t="s">
        <v>140</v>
      </c>
      <c r="G339" s="44" t="s">
        <v>149</v>
      </c>
    </row>
    <row r="340" spans="1:7" x14ac:dyDescent="0.3">
      <c r="A340" s="42" t="s">
        <v>90</v>
      </c>
      <c r="B340" s="42" t="s">
        <v>761</v>
      </c>
      <c r="C340" s="42" t="s">
        <v>762</v>
      </c>
      <c r="D340" s="47">
        <v>0.14516129032258066</v>
      </c>
      <c r="E340" s="57" t="s">
        <v>54</v>
      </c>
      <c r="F340" s="44" t="s">
        <v>264</v>
      </c>
      <c r="G340" s="44" t="s">
        <v>160</v>
      </c>
    </row>
    <row r="341" spans="1:7" x14ac:dyDescent="0.3">
      <c r="A341" s="42" t="s">
        <v>90</v>
      </c>
      <c r="B341" s="42" t="s">
        <v>771</v>
      </c>
      <c r="C341" s="42" t="s">
        <v>772</v>
      </c>
      <c r="D341" s="47">
        <v>0.1434108527131783</v>
      </c>
      <c r="E341" s="57" t="s">
        <v>54</v>
      </c>
      <c r="F341" s="44" t="s">
        <v>264</v>
      </c>
      <c r="G341" s="44" t="s">
        <v>160</v>
      </c>
    </row>
    <row r="342" spans="1:7" x14ac:dyDescent="0.3">
      <c r="A342" s="42" t="s">
        <v>90</v>
      </c>
      <c r="B342" s="42" t="s">
        <v>763</v>
      </c>
      <c r="C342" s="42" t="s">
        <v>764</v>
      </c>
      <c r="D342" s="47">
        <v>0.13300492610837439</v>
      </c>
      <c r="E342" s="57" t="s">
        <v>54</v>
      </c>
      <c r="F342" s="44" t="s">
        <v>264</v>
      </c>
      <c r="G342" s="44" t="s">
        <v>160</v>
      </c>
    </row>
    <row r="343" spans="1:7" x14ac:dyDescent="0.3">
      <c r="A343" s="42" t="s">
        <v>90</v>
      </c>
      <c r="B343" s="42" t="s">
        <v>765</v>
      </c>
      <c r="C343" s="42" t="s">
        <v>766</v>
      </c>
      <c r="D343" s="47">
        <v>0.11900532859680284</v>
      </c>
      <c r="E343" s="57" t="s">
        <v>54</v>
      </c>
      <c r="F343" s="44" t="s">
        <v>264</v>
      </c>
      <c r="G343" s="44" t="s">
        <v>136</v>
      </c>
    </row>
    <row r="344" spans="1:7" x14ac:dyDescent="0.3">
      <c r="A344" s="42" t="s">
        <v>90</v>
      </c>
      <c r="B344" s="42" t="s">
        <v>767</v>
      </c>
      <c r="C344" s="42" t="s">
        <v>768</v>
      </c>
      <c r="D344" s="47">
        <v>9.49367088607595E-2</v>
      </c>
      <c r="E344" s="57" t="s">
        <v>54</v>
      </c>
      <c r="F344" s="44" t="s">
        <v>264</v>
      </c>
      <c r="G344" s="44" t="s">
        <v>160</v>
      </c>
    </row>
    <row r="346" spans="1:7" ht="43.8" thickBot="1" x14ac:dyDescent="0.35">
      <c r="A346" s="39" t="s">
        <v>3</v>
      </c>
      <c r="B346" s="39" t="s">
        <v>127</v>
      </c>
      <c r="C346" s="39" t="s">
        <v>128</v>
      </c>
      <c r="D346" s="50" t="s">
        <v>129</v>
      </c>
      <c r="E346" s="51" t="s">
        <v>130</v>
      </c>
      <c r="F346" s="40" t="s">
        <v>131</v>
      </c>
      <c r="G346" s="40" t="s">
        <v>132</v>
      </c>
    </row>
    <row r="347" spans="1:7" x14ac:dyDescent="0.3">
      <c r="A347" s="41" t="s">
        <v>775</v>
      </c>
      <c r="B347" s="41" t="s">
        <v>776</v>
      </c>
      <c r="C347" s="41" t="s">
        <v>777</v>
      </c>
      <c r="D347" s="52">
        <v>0.45061728395061729</v>
      </c>
      <c r="E347" s="55" t="s">
        <v>10</v>
      </c>
      <c r="F347" s="53" t="s">
        <v>264</v>
      </c>
      <c r="G347" s="53" t="s">
        <v>136</v>
      </c>
    </row>
    <row r="348" spans="1:7" x14ac:dyDescent="0.3">
      <c r="A348" s="42" t="s">
        <v>775</v>
      </c>
      <c r="B348" s="42" t="s">
        <v>778</v>
      </c>
      <c r="C348" s="42" t="s">
        <v>779</v>
      </c>
      <c r="D348" s="47">
        <v>1.1619958988380041E-2</v>
      </c>
      <c r="E348" s="57" t="s">
        <v>54</v>
      </c>
      <c r="F348" s="44" t="s">
        <v>140</v>
      </c>
      <c r="G348" s="44" t="s">
        <v>136</v>
      </c>
    </row>
    <row r="350" spans="1:7" ht="43.8" thickBot="1" x14ac:dyDescent="0.35">
      <c r="A350" s="39" t="s">
        <v>3</v>
      </c>
      <c r="B350" s="39" t="s">
        <v>127</v>
      </c>
      <c r="C350" s="39" t="s">
        <v>128</v>
      </c>
      <c r="D350" s="50" t="s">
        <v>129</v>
      </c>
      <c r="E350" s="51" t="s">
        <v>130</v>
      </c>
      <c r="F350" s="40" t="s">
        <v>131</v>
      </c>
      <c r="G350" s="40" t="s">
        <v>132</v>
      </c>
    </row>
    <row r="351" spans="1:7" x14ac:dyDescent="0.3">
      <c r="A351" s="41" t="s">
        <v>66</v>
      </c>
      <c r="B351" s="41" t="s">
        <v>786</v>
      </c>
      <c r="C351" s="41" t="s">
        <v>787</v>
      </c>
      <c r="D351" s="52">
        <v>0.96250000000000002</v>
      </c>
      <c r="E351" s="56" t="s">
        <v>10</v>
      </c>
      <c r="F351" s="53" t="s">
        <v>140</v>
      </c>
      <c r="G351" s="53" t="s">
        <v>136</v>
      </c>
    </row>
    <row r="352" spans="1:7" x14ac:dyDescent="0.3">
      <c r="A352" s="43" t="s">
        <v>66</v>
      </c>
      <c r="B352" s="43" t="s">
        <v>784</v>
      </c>
      <c r="C352" s="43" t="s">
        <v>785</v>
      </c>
      <c r="D352" s="46">
        <v>0.94615384615384612</v>
      </c>
      <c r="E352" s="56" t="s">
        <v>10</v>
      </c>
      <c r="F352" s="54" t="s">
        <v>140</v>
      </c>
      <c r="G352" s="54" t="s">
        <v>136</v>
      </c>
    </row>
    <row r="353" spans="1:7" x14ac:dyDescent="0.3">
      <c r="A353" s="43" t="s">
        <v>66</v>
      </c>
      <c r="B353" s="43" t="s">
        <v>780</v>
      </c>
      <c r="C353" s="43" t="s">
        <v>781</v>
      </c>
      <c r="D353" s="46">
        <v>0.93801652892561982</v>
      </c>
      <c r="E353" s="56" t="s">
        <v>10</v>
      </c>
      <c r="F353" s="54" t="s">
        <v>140</v>
      </c>
      <c r="G353" s="54" t="s">
        <v>136</v>
      </c>
    </row>
    <row r="354" spans="1:7" x14ac:dyDescent="0.3">
      <c r="A354" s="42" t="s">
        <v>66</v>
      </c>
      <c r="B354" s="42" t="s">
        <v>788</v>
      </c>
      <c r="C354" s="42" t="s">
        <v>789</v>
      </c>
      <c r="D354" s="47">
        <v>0.7640449438202247</v>
      </c>
      <c r="E354" s="57" t="s">
        <v>54</v>
      </c>
      <c r="F354" s="44" t="s">
        <v>140</v>
      </c>
      <c r="G354" s="44" t="s">
        <v>136</v>
      </c>
    </row>
    <row r="355" spans="1:7" x14ac:dyDescent="0.3">
      <c r="A355" s="42" t="s">
        <v>66</v>
      </c>
      <c r="B355" s="42" t="s">
        <v>792</v>
      </c>
      <c r="C355" s="42" t="s">
        <v>793</v>
      </c>
      <c r="D355" s="47">
        <v>0.46913580246913578</v>
      </c>
      <c r="E355" s="57" t="s">
        <v>54</v>
      </c>
      <c r="F355" s="44" t="s">
        <v>140</v>
      </c>
      <c r="G355" s="44" t="s">
        <v>136</v>
      </c>
    </row>
    <row r="356" spans="1:7" x14ac:dyDescent="0.3">
      <c r="A356" s="42" t="s">
        <v>66</v>
      </c>
      <c r="B356" s="42" t="s">
        <v>796</v>
      </c>
      <c r="C356" s="42" t="s">
        <v>797</v>
      </c>
      <c r="D356" s="47">
        <v>0.4432234432234432</v>
      </c>
      <c r="E356" s="57" t="s">
        <v>54</v>
      </c>
      <c r="F356" s="44" t="s">
        <v>135</v>
      </c>
      <c r="G356" s="44" t="s">
        <v>160</v>
      </c>
    </row>
    <row r="357" spans="1:7" x14ac:dyDescent="0.3">
      <c r="A357" s="42" t="s">
        <v>66</v>
      </c>
      <c r="B357" s="42" t="s">
        <v>782</v>
      </c>
      <c r="C357" s="42" t="s">
        <v>783</v>
      </c>
      <c r="D357" s="47">
        <v>0.42307692307692307</v>
      </c>
      <c r="E357" s="57" t="s">
        <v>54</v>
      </c>
      <c r="F357" s="44" t="s">
        <v>175</v>
      </c>
      <c r="G357" s="44" t="s">
        <v>136</v>
      </c>
    </row>
    <row r="358" spans="1:7" x14ac:dyDescent="0.3">
      <c r="A358" s="42" t="s">
        <v>66</v>
      </c>
      <c r="B358" s="42" t="s">
        <v>790</v>
      </c>
      <c r="C358" s="42" t="s">
        <v>791</v>
      </c>
      <c r="D358" s="47">
        <v>0.41083521444695259</v>
      </c>
      <c r="E358" s="57" t="s">
        <v>54</v>
      </c>
      <c r="F358" s="44" t="s">
        <v>140</v>
      </c>
      <c r="G358" s="44" t="s">
        <v>149</v>
      </c>
    </row>
    <row r="359" spans="1:7" x14ac:dyDescent="0.3">
      <c r="A359" s="42" t="s">
        <v>66</v>
      </c>
      <c r="B359" s="42" t="s">
        <v>794</v>
      </c>
      <c r="C359" s="42" t="s">
        <v>795</v>
      </c>
      <c r="D359" s="47">
        <v>0.38305084745762713</v>
      </c>
      <c r="E359" s="57" t="s">
        <v>54</v>
      </c>
      <c r="F359" s="44" t="s">
        <v>175</v>
      </c>
      <c r="G359" s="44" t="s">
        <v>136</v>
      </c>
    </row>
    <row r="360" spans="1:7" x14ac:dyDescent="0.3">
      <c r="A360" s="42" t="s">
        <v>66</v>
      </c>
      <c r="B360" s="42" t="s">
        <v>798</v>
      </c>
      <c r="C360" s="42" t="s">
        <v>799</v>
      </c>
      <c r="D360" s="47">
        <v>0.375</v>
      </c>
      <c r="E360" s="57" t="s">
        <v>54</v>
      </c>
      <c r="F360" s="44" t="s">
        <v>140</v>
      </c>
      <c r="G360" s="44" t="s">
        <v>136</v>
      </c>
    </row>
    <row r="361" spans="1:7" x14ac:dyDescent="0.3">
      <c r="A361" s="42" t="s">
        <v>66</v>
      </c>
      <c r="B361" s="42" t="s">
        <v>800</v>
      </c>
      <c r="C361" s="42" t="s">
        <v>801</v>
      </c>
      <c r="D361" s="47">
        <v>0.32307692307692309</v>
      </c>
      <c r="E361" s="57" t="s">
        <v>54</v>
      </c>
      <c r="F361" s="44" t="s">
        <v>140</v>
      </c>
      <c r="G361" s="44" t="s">
        <v>136</v>
      </c>
    </row>
    <row r="363" spans="1:7" ht="43.8" thickBot="1" x14ac:dyDescent="0.35">
      <c r="A363" s="39" t="s">
        <v>3</v>
      </c>
      <c r="B363" s="39" t="s">
        <v>127</v>
      </c>
      <c r="C363" s="39" t="s">
        <v>128</v>
      </c>
      <c r="D363" s="50" t="s">
        <v>129</v>
      </c>
      <c r="E363" s="51" t="s">
        <v>130</v>
      </c>
      <c r="F363" s="40" t="s">
        <v>131</v>
      </c>
      <c r="G363" s="40" t="s">
        <v>132</v>
      </c>
    </row>
    <row r="364" spans="1:7" x14ac:dyDescent="0.3">
      <c r="A364" s="41" t="s">
        <v>31</v>
      </c>
      <c r="B364" s="41" t="s">
        <v>802</v>
      </c>
      <c r="C364" s="41" t="s">
        <v>803</v>
      </c>
      <c r="D364" s="52">
        <v>1</v>
      </c>
      <c r="E364" s="55" t="s">
        <v>10</v>
      </c>
      <c r="F364" s="53" t="s">
        <v>140</v>
      </c>
      <c r="G364" s="53" t="s">
        <v>136</v>
      </c>
    </row>
    <row r="365" spans="1:7" x14ac:dyDescent="0.3">
      <c r="A365" s="43" t="s">
        <v>31</v>
      </c>
      <c r="B365" s="43" t="s">
        <v>808</v>
      </c>
      <c r="C365" s="43" t="s">
        <v>809</v>
      </c>
      <c r="D365" s="46">
        <v>0.875</v>
      </c>
      <c r="E365" s="56" t="s">
        <v>10</v>
      </c>
      <c r="F365" s="54" t="s">
        <v>140</v>
      </c>
      <c r="G365" s="54" t="s">
        <v>136</v>
      </c>
    </row>
    <row r="366" spans="1:7" x14ac:dyDescent="0.3">
      <c r="A366" s="43" t="s">
        <v>31</v>
      </c>
      <c r="B366" s="43" t="s">
        <v>804</v>
      </c>
      <c r="C366" s="43" t="s">
        <v>805</v>
      </c>
      <c r="D366" s="46">
        <v>0.86486486486486491</v>
      </c>
      <c r="E366" s="56" t="s">
        <v>10</v>
      </c>
      <c r="F366" s="54" t="s">
        <v>140</v>
      </c>
      <c r="G366" s="54" t="s">
        <v>136</v>
      </c>
    </row>
    <row r="367" spans="1:7" x14ac:dyDescent="0.3">
      <c r="A367" s="43" t="s">
        <v>31</v>
      </c>
      <c r="B367" s="43" t="s">
        <v>806</v>
      </c>
      <c r="C367" s="43" t="s">
        <v>807</v>
      </c>
      <c r="D367" s="46">
        <v>0.83333333333333337</v>
      </c>
      <c r="E367" s="56" t="s">
        <v>10</v>
      </c>
      <c r="F367" s="54" t="s">
        <v>140</v>
      </c>
      <c r="G367" s="54" t="s">
        <v>136</v>
      </c>
    </row>
    <row r="368" spans="1:7" x14ac:dyDescent="0.3">
      <c r="A368" s="42" t="s">
        <v>31</v>
      </c>
      <c r="B368" s="42" t="s">
        <v>810</v>
      </c>
      <c r="C368" s="42" t="s">
        <v>811</v>
      </c>
      <c r="D368" s="47">
        <v>0.76262626262626265</v>
      </c>
      <c r="E368" s="57" t="s">
        <v>54</v>
      </c>
      <c r="F368" s="44" t="s">
        <v>140</v>
      </c>
      <c r="G368" s="44" t="s">
        <v>136</v>
      </c>
    </row>
    <row r="369" spans="1:7" x14ac:dyDescent="0.3">
      <c r="A369" s="42" t="s">
        <v>31</v>
      </c>
      <c r="B369" s="42" t="s">
        <v>814</v>
      </c>
      <c r="C369" s="42" t="s">
        <v>815</v>
      </c>
      <c r="D369" s="47">
        <v>0.7544642857142857</v>
      </c>
      <c r="E369" s="57" t="s">
        <v>54</v>
      </c>
      <c r="F369" s="44" t="s">
        <v>140</v>
      </c>
      <c r="G369" s="44" t="s">
        <v>136</v>
      </c>
    </row>
    <row r="370" spans="1:7" x14ac:dyDescent="0.3">
      <c r="A370" s="42" t="s">
        <v>31</v>
      </c>
      <c r="B370" s="42" t="s">
        <v>812</v>
      </c>
      <c r="C370" s="42" t="s">
        <v>813</v>
      </c>
      <c r="D370" s="47">
        <v>0.74825174825174823</v>
      </c>
      <c r="E370" s="57" t="s">
        <v>54</v>
      </c>
      <c r="F370" s="44" t="s">
        <v>140</v>
      </c>
      <c r="G370" s="44" t="s">
        <v>136</v>
      </c>
    </row>
    <row r="371" spans="1:7" x14ac:dyDescent="0.3">
      <c r="A371" s="42" t="s">
        <v>31</v>
      </c>
      <c r="B371" s="42" t="s">
        <v>816</v>
      </c>
      <c r="C371" s="42" t="s">
        <v>817</v>
      </c>
      <c r="D371" s="47">
        <v>0.74757281553398058</v>
      </c>
      <c r="E371" s="57" t="s">
        <v>54</v>
      </c>
      <c r="F371" s="44" t="s">
        <v>140</v>
      </c>
      <c r="G371" s="44" t="s">
        <v>136</v>
      </c>
    </row>
    <row r="372" spans="1:7" x14ac:dyDescent="0.3">
      <c r="A372" s="42" t="s">
        <v>31</v>
      </c>
      <c r="B372" s="42" t="s">
        <v>826</v>
      </c>
      <c r="C372" s="42" t="s">
        <v>827</v>
      </c>
      <c r="D372" s="47">
        <v>0.65384615384615385</v>
      </c>
      <c r="E372" s="57" t="s">
        <v>54</v>
      </c>
      <c r="F372" s="44" t="s">
        <v>264</v>
      </c>
      <c r="G372" s="44" t="s">
        <v>136</v>
      </c>
    </row>
    <row r="373" spans="1:7" x14ac:dyDescent="0.3">
      <c r="A373" s="42" t="s">
        <v>31</v>
      </c>
      <c r="B373" s="42" t="s">
        <v>818</v>
      </c>
      <c r="C373" s="42" t="s">
        <v>819</v>
      </c>
      <c r="D373" s="47">
        <v>0.63186813186813184</v>
      </c>
      <c r="E373" s="57" t="s">
        <v>54</v>
      </c>
      <c r="F373" s="44" t="s">
        <v>140</v>
      </c>
      <c r="G373" s="44" t="s">
        <v>136</v>
      </c>
    </row>
    <row r="374" spans="1:7" x14ac:dyDescent="0.3">
      <c r="A374" s="42" t="s">
        <v>31</v>
      </c>
      <c r="B374" s="42" t="s">
        <v>822</v>
      </c>
      <c r="C374" s="42" t="s">
        <v>823</v>
      </c>
      <c r="D374" s="47">
        <v>0.57926829268292679</v>
      </c>
      <c r="E374" s="57" t="s">
        <v>54</v>
      </c>
      <c r="F374" s="44" t="s">
        <v>140</v>
      </c>
      <c r="G374" s="44" t="s">
        <v>136</v>
      </c>
    </row>
    <row r="375" spans="1:7" x14ac:dyDescent="0.3">
      <c r="A375" s="42" t="s">
        <v>31</v>
      </c>
      <c r="B375" s="42" t="s">
        <v>820</v>
      </c>
      <c r="C375" s="42" t="s">
        <v>821</v>
      </c>
      <c r="D375" s="47">
        <v>0.56134969325153372</v>
      </c>
      <c r="E375" s="57" t="s">
        <v>54</v>
      </c>
      <c r="F375" s="44" t="s">
        <v>135</v>
      </c>
      <c r="G375" s="44" t="s">
        <v>136</v>
      </c>
    </row>
    <row r="376" spans="1:7" x14ac:dyDescent="0.3">
      <c r="A376" s="42" t="s">
        <v>31</v>
      </c>
      <c r="B376" s="42" t="s">
        <v>824</v>
      </c>
      <c r="C376" s="42" t="s">
        <v>825</v>
      </c>
      <c r="D376" s="47">
        <v>0.47199999999999998</v>
      </c>
      <c r="E376" s="57" t="s">
        <v>54</v>
      </c>
      <c r="F376" s="44" t="s">
        <v>140</v>
      </c>
      <c r="G376" s="44" t="s">
        <v>149</v>
      </c>
    </row>
    <row r="378" spans="1:7" ht="43.8" thickBot="1" x14ac:dyDescent="0.35">
      <c r="A378" s="39" t="s">
        <v>3</v>
      </c>
      <c r="B378" s="39" t="s">
        <v>127</v>
      </c>
      <c r="C378" s="39" t="s">
        <v>128</v>
      </c>
      <c r="D378" s="50" t="s">
        <v>129</v>
      </c>
      <c r="E378" s="51" t="s">
        <v>130</v>
      </c>
      <c r="F378" s="40" t="s">
        <v>131</v>
      </c>
      <c r="G378" s="40" t="s">
        <v>132</v>
      </c>
    </row>
    <row r="379" spans="1:7" x14ac:dyDescent="0.3">
      <c r="A379" s="41" t="s">
        <v>96</v>
      </c>
      <c r="B379" s="41" t="s">
        <v>828</v>
      </c>
      <c r="C379" s="41" t="s">
        <v>829</v>
      </c>
      <c r="D379" s="52">
        <v>0.78048780487804881</v>
      </c>
      <c r="E379" s="55" t="s">
        <v>10</v>
      </c>
      <c r="F379" s="53" t="s">
        <v>175</v>
      </c>
      <c r="G379" s="53" t="s">
        <v>136</v>
      </c>
    </row>
    <row r="380" spans="1:7" x14ac:dyDescent="0.3">
      <c r="A380" s="43" t="s">
        <v>96</v>
      </c>
      <c r="B380" s="43" t="s">
        <v>835</v>
      </c>
      <c r="C380" s="43" t="s">
        <v>836</v>
      </c>
      <c r="D380" s="46">
        <v>0.37049180327868853</v>
      </c>
      <c r="E380" s="55" t="s">
        <v>10</v>
      </c>
      <c r="F380" s="54" t="s">
        <v>425</v>
      </c>
      <c r="G380" s="54" t="s">
        <v>149</v>
      </c>
    </row>
    <row r="381" spans="1:7" x14ac:dyDescent="0.3">
      <c r="A381" s="42" t="s">
        <v>96</v>
      </c>
      <c r="B381" s="42" t="s">
        <v>833</v>
      </c>
      <c r="C381" s="42" t="s">
        <v>834</v>
      </c>
      <c r="D381" s="47">
        <v>0.33823529411764708</v>
      </c>
      <c r="E381" s="57" t="s">
        <v>54</v>
      </c>
      <c r="F381" s="44" t="s">
        <v>135</v>
      </c>
      <c r="G381" s="44" t="s">
        <v>160</v>
      </c>
    </row>
    <row r="382" spans="1:7" x14ac:dyDescent="0.3">
      <c r="A382" s="42" t="s">
        <v>96</v>
      </c>
      <c r="B382" s="42" t="s">
        <v>830</v>
      </c>
      <c r="C382" s="42" t="s">
        <v>831</v>
      </c>
      <c r="D382" s="47">
        <v>0.28472222222222221</v>
      </c>
      <c r="E382" s="57" t="s">
        <v>54</v>
      </c>
      <c r="F382" s="44" t="s">
        <v>140</v>
      </c>
      <c r="G382" s="44" t="s">
        <v>832</v>
      </c>
    </row>
    <row r="383" spans="1:7" x14ac:dyDescent="0.3">
      <c r="A383" s="42" t="s">
        <v>96</v>
      </c>
      <c r="B383" s="42" t="s">
        <v>837</v>
      </c>
      <c r="C383" s="42" t="s">
        <v>838</v>
      </c>
      <c r="D383" s="47">
        <v>0.25878594249201275</v>
      </c>
      <c r="E383" s="57" t="s">
        <v>54</v>
      </c>
      <c r="F383" s="44" t="s">
        <v>175</v>
      </c>
      <c r="G383" s="44" t="s">
        <v>136</v>
      </c>
    </row>
    <row r="384" spans="1:7" x14ac:dyDescent="0.3">
      <c r="A384" s="42" t="s">
        <v>96</v>
      </c>
      <c r="B384" s="42" t="s">
        <v>839</v>
      </c>
      <c r="C384" s="42" t="s">
        <v>840</v>
      </c>
      <c r="D384" s="47">
        <v>0.19607843137254902</v>
      </c>
      <c r="E384" s="57" t="s">
        <v>54</v>
      </c>
      <c r="F384" s="44" t="s">
        <v>264</v>
      </c>
      <c r="G384" s="44" t="s">
        <v>136</v>
      </c>
    </row>
    <row r="386" spans="1:7" ht="43.8" thickBot="1" x14ac:dyDescent="0.35">
      <c r="A386" s="39" t="s">
        <v>3</v>
      </c>
      <c r="B386" s="39" t="s">
        <v>127</v>
      </c>
      <c r="C386" s="39" t="s">
        <v>128</v>
      </c>
      <c r="D386" s="50" t="s">
        <v>129</v>
      </c>
      <c r="E386" s="51" t="s">
        <v>130</v>
      </c>
      <c r="F386" s="40" t="s">
        <v>131</v>
      </c>
      <c r="G386" s="40" t="s">
        <v>132</v>
      </c>
    </row>
    <row r="387" spans="1:7" x14ac:dyDescent="0.3">
      <c r="A387" s="41" t="s">
        <v>27</v>
      </c>
      <c r="B387" s="41" t="s">
        <v>841</v>
      </c>
      <c r="C387" s="41" t="s">
        <v>842</v>
      </c>
      <c r="D387" s="52">
        <v>1</v>
      </c>
      <c r="E387" s="55" t="s">
        <v>10</v>
      </c>
      <c r="F387" s="53" t="s">
        <v>140</v>
      </c>
      <c r="G387" s="53" t="s">
        <v>160</v>
      </c>
    </row>
    <row r="388" spans="1:7" x14ac:dyDescent="0.3">
      <c r="A388" s="43" t="s">
        <v>27</v>
      </c>
      <c r="B388" s="43" t="s">
        <v>843</v>
      </c>
      <c r="C388" s="43" t="s">
        <v>844</v>
      </c>
      <c r="D388" s="46">
        <v>0.93103448275862066</v>
      </c>
      <c r="E388" s="56" t="s">
        <v>10</v>
      </c>
      <c r="F388" s="54" t="s">
        <v>140</v>
      </c>
      <c r="G388" s="54" t="s">
        <v>136</v>
      </c>
    </row>
    <row r="389" spans="1:7" x14ac:dyDescent="0.3">
      <c r="A389" s="43" t="s">
        <v>27</v>
      </c>
      <c r="B389" s="43" t="s">
        <v>853</v>
      </c>
      <c r="C389" s="43" t="s">
        <v>854</v>
      </c>
      <c r="D389" s="46">
        <v>0.9285714285714286</v>
      </c>
      <c r="E389" s="56" t="s">
        <v>10</v>
      </c>
      <c r="F389" s="54" t="s">
        <v>140</v>
      </c>
      <c r="G389" s="54" t="s">
        <v>136</v>
      </c>
    </row>
    <row r="390" spans="1:7" x14ac:dyDescent="0.3">
      <c r="A390" s="42" t="s">
        <v>27</v>
      </c>
      <c r="B390" s="42" t="s">
        <v>847</v>
      </c>
      <c r="C390" s="42" t="s">
        <v>848</v>
      </c>
      <c r="D390" s="47">
        <v>0.875</v>
      </c>
      <c r="E390" s="57" t="s">
        <v>54</v>
      </c>
      <c r="F390" s="44" t="s">
        <v>140</v>
      </c>
      <c r="G390" s="44" t="s">
        <v>136</v>
      </c>
    </row>
    <row r="391" spans="1:7" x14ac:dyDescent="0.3">
      <c r="A391" s="42" t="s">
        <v>27</v>
      </c>
      <c r="B391" s="42" t="s">
        <v>845</v>
      </c>
      <c r="C391" s="42" t="s">
        <v>846</v>
      </c>
      <c r="D391" s="47">
        <v>0.87179487179487181</v>
      </c>
      <c r="E391" s="57" t="s">
        <v>54</v>
      </c>
      <c r="F391" s="44" t="s">
        <v>140</v>
      </c>
      <c r="G391" s="44" t="s">
        <v>136</v>
      </c>
    </row>
    <row r="392" spans="1:7" x14ac:dyDescent="0.3">
      <c r="A392" s="42" t="s">
        <v>27</v>
      </c>
      <c r="B392" s="42" t="s">
        <v>851</v>
      </c>
      <c r="C392" s="42" t="s">
        <v>852</v>
      </c>
      <c r="D392" s="47">
        <v>0.80952380952380953</v>
      </c>
      <c r="E392" s="57" t="s">
        <v>54</v>
      </c>
      <c r="F392" s="44" t="s">
        <v>140</v>
      </c>
      <c r="G392" s="44" t="s">
        <v>136</v>
      </c>
    </row>
    <row r="393" spans="1:7" x14ac:dyDescent="0.3">
      <c r="A393" s="42" t="s">
        <v>27</v>
      </c>
      <c r="B393" s="42" t="s">
        <v>855</v>
      </c>
      <c r="C393" s="42" t="s">
        <v>856</v>
      </c>
      <c r="D393" s="47">
        <v>0.77777777777777779</v>
      </c>
      <c r="E393" s="57" t="s">
        <v>54</v>
      </c>
      <c r="F393" s="44" t="s">
        <v>140</v>
      </c>
      <c r="G393" s="44" t="s">
        <v>136</v>
      </c>
    </row>
    <row r="394" spans="1:7" x14ac:dyDescent="0.3">
      <c r="A394" s="42" t="s">
        <v>27</v>
      </c>
      <c r="B394" s="42" t="s">
        <v>849</v>
      </c>
      <c r="C394" s="42" t="s">
        <v>850</v>
      </c>
      <c r="D394" s="47">
        <v>0.76923076923076927</v>
      </c>
      <c r="E394" s="57" t="s">
        <v>54</v>
      </c>
      <c r="F394" s="44" t="s">
        <v>140</v>
      </c>
      <c r="G394" s="44" t="s">
        <v>136</v>
      </c>
    </row>
    <row r="395" spans="1:7" x14ac:dyDescent="0.3">
      <c r="A395" s="42" t="s">
        <v>27</v>
      </c>
      <c r="B395" s="42" t="s">
        <v>859</v>
      </c>
      <c r="C395" s="42" t="s">
        <v>860</v>
      </c>
      <c r="D395" s="47">
        <v>0.6</v>
      </c>
      <c r="E395" s="57" t="s">
        <v>54</v>
      </c>
      <c r="F395" s="44" t="s">
        <v>140</v>
      </c>
      <c r="G395" s="44" t="s">
        <v>136</v>
      </c>
    </row>
    <row r="396" spans="1:7" x14ac:dyDescent="0.3">
      <c r="A396" s="42" t="s">
        <v>27</v>
      </c>
      <c r="B396" s="42" t="s">
        <v>857</v>
      </c>
      <c r="C396" s="42" t="s">
        <v>858</v>
      </c>
      <c r="D396" s="47">
        <v>0.55864811133200798</v>
      </c>
      <c r="E396" s="57" t="s">
        <v>54</v>
      </c>
      <c r="F396" s="44" t="s">
        <v>140</v>
      </c>
      <c r="G396" s="44" t="s">
        <v>136</v>
      </c>
    </row>
  </sheetData>
  <sortState xmlns:xlrd2="http://schemas.microsoft.com/office/spreadsheetml/2017/richdata2" ref="A9:G104">
    <sortCondition descending="1" ref="D9:D104"/>
  </sortState>
  <pageMargins left="0.7" right="0.7" top="0.75" bottom="0.75" header="0.3" footer="0.3"/>
  <pageSetup scale="59" fitToHeight="10" orientation="portrait" r:id="rId1"/>
  <headerFooter>
    <oddFooter>&amp;LAlaska Department of Education and Early Development
Prepared:  August 31, 2021&amp;RPage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2893AEB678644B3979E311598AA40" ma:contentTypeVersion="8" ma:contentTypeDescription="Create a new document." ma:contentTypeScope="" ma:versionID="d686f5711215f6fd4de71218a9aa96e6">
  <xsd:schema xmlns:xsd="http://www.w3.org/2001/XMLSchema" xmlns:xs="http://www.w3.org/2001/XMLSchema" xmlns:p="http://schemas.microsoft.com/office/2006/metadata/properties" xmlns:ns2="a6beae67-d9f4-42b4-9985-40356b13b158" xmlns:ns3="764f2b05-5db5-4008-995d-f4475b3f9380" targetNamespace="http://schemas.microsoft.com/office/2006/metadata/properties" ma:root="true" ma:fieldsID="f491648869aa37de239633d7a0bfa486" ns2:_="" ns3:_="">
    <xsd:import namespace="a6beae67-d9f4-42b4-9985-40356b13b158"/>
    <xsd:import namespace="764f2b05-5db5-4008-995d-f4475b3f93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eae67-d9f4-42b4-9985-40356b13b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f2b05-5db5-4008-995d-f4475b3f93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4CE091-7803-4F32-A1C4-F0DBA3978D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70C73C-43D2-49D6-97DD-CF2452E6B1E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7F812A-C97A-4BB6-B36A-B793C877E4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eae67-d9f4-42b4-9985-40356b13b158"/>
    <ds:schemaRef ds:uri="764f2b05-5db5-4008-995d-f4475b3f93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FY23 High Need - High Poverty</vt:lpstr>
      <vt:lpstr>FY23 MOEquity applicable</vt:lpstr>
      <vt:lpstr>Alaska High Poverty Schools</vt:lpstr>
      <vt:lpstr>'Alaska High Poverty Schools'!Print_Area</vt:lpstr>
      <vt:lpstr>'FY23 High Need - High Poverty'!Print_Area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Teshner, Heidi A (EED)</dc:creator>
  <cp:lastModifiedBy>Cuzzort, Erica L (EED)</cp:lastModifiedBy>
  <cp:lastPrinted>2021-08-31T22:35:34Z</cp:lastPrinted>
  <dcterms:created xsi:type="dcterms:W3CDTF">2021-08-31T07:37:01Z</dcterms:created>
  <dcterms:modified xsi:type="dcterms:W3CDTF">2022-10-26T18:56:16Z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0x010100BE92893AEB678644B3979E311598AA40</vt:lpwstr>
  </property>
</Properties>
</file>